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Figure/PLQY/"/>
    </mc:Choice>
  </mc:AlternateContent>
  <xr:revisionPtr revIDLastSave="396" documentId="8_{690E5204-CFB8-4707-9CE8-ABAB96B76F37}" xr6:coauthVersionLast="47" xr6:coauthVersionMax="47" xr10:uidLastSave="{FDC482E4-1225-4F41-BEDD-6C7AAA9111D1}"/>
  <bookViews>
    <workbookView xWindow="28680" yWindow="-120" windowWidth="29040" windowHeight="17790" xr2:uid="{B485C4BD-E2ED-4A0E-9EFC-C4E3AD46607C}"/>
  </bookViews>
  <sheets>
    <sheet name="PLQY_Metal" sheetId="1" r:id="rId1"/>
    <sheet name="Lock-in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D13" i="1"/>
  <c r="G13" i="1"/>
  <c r="B29" i="1"/>
  <c r="B31" i="1" s="1"/>
  <c r="D12" i="1"/>
  <c r="J29" i="1"/>
  <c r="Y28" i="1"/>
  <c r="Y29" i="1" s="1"/>
  <c r="V28" i="1"/>
  <c r="S28" i="1"/>
  <c r="P28" i="1"/>
  <c r="P29" i="1" s="1"/>
  <c r="M28" i="1"/>
  <c r="J28" i="1"/>
  <c r="G28" i="1"/>
  <c r="G29" i="1" s="1"/>
  <c r="D28" i="1"/>
  <c r="S12" i="1"/>
  <c r="G12" i="1"/>
  <c r="M12" i="1"/>
  <c r="M13" i="1" s="1"/>
  <c r="J12" i="1"/>
  <c r="J13" i="1" s="1"/>
  <c r="P12" i="1"/>
  <c r="D14" i="1"/>
  <c r="I13" i="1"/>
  <c r="H13" i="1"/>
  <c r="N7" i="1"/>
  <c r="N8" i="1"/>
  <c r="N10" i="1"/>
  <c r="N12" i="1"/>
  <c r="Q10" i="1"/>
  <c r="H14" i="1"/>
  <c r="H15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B62" i="1"/>
  <c r="B61" i="1"/>
  <c r="I46" i="1"/>
  <c r="J46" i="1"/>
  <c r="K46" i="1"/>
  <c r="L46" i="1"/>
  <c r="M46" i="1"/>
  <c r="N46" i="1"/>
  <c r="O46" i="1"/>
  <c r="P46" i="1"/>
  <c r="R46" i="1"/>
  <c r="S46" i="1"/>
  <c r="I47" i="1"/>
  <c r="J47" i="1"/>
  <c r="K47" i="1"/>
  <c r="L47" i="1"/>
  <c r="M47" i="1"/>
  <c r="N47" i="1"/>
  <c r="O47" i="1"/>
  <c r="P47" i="1"/>
  <c r="R47" i="1"/>
  <c r="S47" i="1"/>
  <c r="H47" i="1"/>
  <c r="H46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B60" i="1"/>
  <c r="I45" i="1"/>
  <c r="J45" i="1"/>
  <c r="K45" i="1"/>
  <c r="L45" i="1"/>
  <c r="M45" i="1"/>
  <c r="N45" i="1"/>
  <c r="O45" i="1"/>
  <c r="P45" i="1"/>
  <c r="Q45" i="1"/>
  <c r="Q47" i="1" s="1"/>
  <c r="R45" i="1"/>
  <c r="S45" i="1"/>
  <c r="H45" i="1"/>
  <c r="U59" i="1"/>
  <c r="V59" i="1"/>
  <c r="W59" i="1"/>
  <c r="X59" i="1"/>
  <c r="Y59" i="1"/>
  <c r="T59" i="1"/>
  <c r="O59" i="1"/>
  <c r="P59" i="1"/>
  <c r="Q59" i="1"/>
  <c r="R59" i="1"/>
  <c r="S59" i="1"/>
  <c r="N59" i="1"/>
  <c r="I59" i="1"/>
  <c r="J59" i="1"/>
  <c r="K59" i="1"/>
  <c r="L59" i="1"/>
  <c r="M59" i="1"/>
  <c r="H59" i="1"/>
  <c r="C59" i="1"/>
  <c r="D59" i="1"/>
  <c r="E59" i="1"/>
  <c r="F59" i="1"/>
  <c r="G59" i="1"/>
  <c r="B59" i="1"/>
  <c r="H44" i="1"/>
  <c r="O44" i="1"/>
  <c r="P44" i="1"/>
  <c r="Q44" i="1"/>
  <c r="R44" i="1"/>
  <c r="S44" i="1"/>
  <c r="N44" i="1"/>
  <c r="M44" i="1"/>
  <c r="T52" i="1"/>
  <c r="T51" i="1"/>
  <c r="T53" i="1" s="1"/>
  <c r="T54" i="1" s="1"/>
  <c r="T55" i="1" s="1"/>
  <c r="T57" i="1" s="1"/>
  <c r="N52" i="1"/>
  <c r="N51" i="1"/>
  <c r="N53" i="1" s="1"/>
  <c r="N54" i="1" s="1"/>
  <c r="N55" i="1" s="1"/>
  <c r="N57" i="1" s="1"/>
  <c r="H52" i="1"/>
  <c r="H51" i="1"/>
  <c r="H53" i="1" s="1"/>
  <c r="H54" i="1" s="1"/>
  <c r="H55" i="1" s="1"/>
  <c r="H57" i="1" s="1"/>
  <c r="B53" i="1"/>
  <c r="B52" i="1"/>
  <c r="B51" i="1"/>
  <c r="H36" i="1"/>
  <c r="B54" i="1"/>
  <c r="B55" i="1" s="1"/>
  <c r="B57" i="1" s="1"/>
  <c r="N37" i="1"/>
  <c r="N38" i="1" s="1"/>
  <c r="N39" i="1" s="1"/>
  <c r="N40" i="1" s="1"/>
  <c r="N42" i="1" s="1"/>
  <c r="N36" i="1"/>
  <c r="H12" i="1"/>
  <c r="H38" i="1"/>
  <c r="H39" i="1" s="1"/>
  <c r="H40" i="1" s="1"/>
  <c r="H42" i="1" s="1"/>
  <c r="H37" i="1"/>
  <c r="C30" i="1"/>
  <c r="D30" i="1"/>
  <c r="E30" i="1"/>
  <c r="F30" i="1"/>
  <c r="H30" i="1"/>
  <c r="I30" i="1"/>
  <c r="J30" i="1"/>
  <c r="K30" i="1"/>
  <c r="L30" i="1"/>
  <c r="N30" i="1"/>
  <c r="O30" i="1"/>
  <c r="Q30" i="1"/>
  <c r="R30" i="1"/>
  <c r="T30" i="1"/>
  <c r="U30" i="1"/>
  <c r="W30" i="1"/>
  <c r="X30" i="1"/>
  <c r="C31" i="1"/>
  <c r="D31" i="1"/>
  <c r="E31" i="1"/>
  <c r="F31" i="1"/>
  <c r="H31" i="1"/>
  <c r="I31" i="1"/>
  <c r="J31" i="1"/>
  <c r="K31" i="1"/>
  <c r="L31" i="1"/>
  <c r="N31" i="1"/>
  <c r="O31" i="1"/>
  <c r="Q31" i="1"/>
  <c r="R31" i="1"/>
  <c r="S31" i="1"/>
  <c r="T31" i="1"/>
  <c r="U31" i="1"/>
  <c r="W31" i="1"/>
  <c r="X31" i="1"/>
  <c r="B30" i="1"/>
  <c r="C14" i="1"/>
  <c r="E14" i="1"/>
  <c r="F14" i="1"/>
  <c r="I14" i="1"/>
  <c r="K14" i="1"/>
  <c r="L14" i="1"/>
  <c r="N14" i="1"/>
  <c r="O14" i="1"/>
  <c r="R14" i="1"/>
  <c r="S14" i="1"/>
  <c r="C15" i="1"/>
  <c r="E15" i="1"/>
  <c r="F15" i="1"/>
  <c r="I15" i="1"/>
  <c r="K15" i="1"/>
  <c r="L15" i="1"/>
  <c r="N15" i="1"/>
  <c r="O15" i="1"/>
  <c r="R15" i="1"/>
  <c r="F26" i="1"/>
  <c r="I10" i="1"/>
  <c r="C29" i="1"/>
  <c r="D29" i="1"/>
  <c r="E29" i="1"/>
  <c r="F29" i="1"/>
  <c r="H29" i="1"/>
  <c r="I29" i="1"/>
  <c r="K29" i="1"/>
  <c r="L29" i="1"/>
  <c r="M29" i="1"/>
  <c r="M30" i="1" s="1"/>
  <c r="N29" i="1"/>
  <c r="O29" i="1"/>
  <c r="Q29" i="1"/>
  <c r="R29" i="1"/>
  <c r="S29" i="1"/>
  <c r="S30" i="1" s="1"/>
  <c r="T29" i="1"/>
  <c r="U29" i="1"/>
  <c r="V29" i="1"/>
  <c r="V31" i="1" s="1"/>
  <c r="W29" i="1"/>
  <c r="X29" i="1"/>
  <c r="L13" i="1"/>
  <c r="N13" i="1"/>
  <c r="O13" i="1"/>
  <c r="P13" i="1"/>
  <c r="P15" i="1" s="1"/>
  <c r="R13" i="1"/>
  <c r="S13" i="1"/>
  <c r="S15" i="1" s="1"/>
  <c r="C28" i="1"/>
  <c r="E28" i="1"/>
  <c r="F28" i="1"/>
  <c r="H28" i="1"/>
  <c r="I28" i="1"/>
  <c r="K28" i="1"/>
  <c r="L28" i="1"/>
  <c r="N28" i="1"/>
  <c r="O28" i="1"/>
  <c r="Q28" i="1"/>
  <c r="R28" i="1"/>
  <c r="T28" i="1"/>
  <c r="U28" i="1"/>
  <c r="W28" i="1"/>
  <c r="X28" i="1"/>
  <c r="B28" i="1"/>
  <c r="E12" i="1"/>
  <c r="F12" i="1"/>
  <c r="I12" i="1"/>
  <c r="K12" i="1"/>
  <c r="K13" i="1" s="1"/>
  <c r="L12" i="1"/>
  <c r="O12" i="1"/>
  <c r="Q12" i="1"/>
  <c r="Q13" i="1" s="1"/>
  <c r="R12" i="1"/>
  <c r="O21" i="2"/>
  <c r="O20" i="2"/>
  <c r="L20" i="2"/>
  <c r="C20" i="2"/>
  <c r="D20" i="2"/>
  <c r="E20" i="2"/>
  <c r="F20" i="2"/>
  <c r="G20" i="2"/>
  <c r="I20" i="2"/>
  <c r="J20" i="2"/>
  <c r="K20" i="2"/>
  <c r="M20" i="2"/>
  <c r="N20" i="2"/>
  <c r="P20" i="2"/>
  <c r="Q20" i="2"/>
  <c r="R20" i="2"/>
  <c r="S20" i="2"/>
  <c r="T20" i="2"/>
  <c r="C21" i="2"/>
  <c r="D21" i="2"/>
  <c r="E21" i="2"/>
  <c r="F21" i="2"/>
  <c r="G21" i="2"/>
  <c r="I21" i="2"/>
  <c r="J21" i="2"/>
  <c r="K21" i="2"/>
  <c r="L21" i="2"/>
  <c r="M21" i="2"/>
  <c r="N21" i="2"/>
  <c r="P21" i="2"/>
  <c r="Q21" i="2"/>
  <c r="R21" i="2"/>
  <c r="S21" i="2"/>
  <c r="T21" i="2"/>
  <c r="B21" i="2"/>
  <c r="B20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N6" i="1"/>
  <c r="O6" i="1"/>
  <c r="O7" i="1" s="1"/>
  <c r="O8" i="1" s="1"/>
  <c r="O10" i="1" s="1"/>
  <c r="Q6" i="1"/>
  <c r="Q7" i="1" s="1"/>
  <c r="Q8" i="1" s="1"/>
  <c r="R6" i="1"/>
  <c r="R7" i="1" s="1"/>
  <c r="R8" i="1" s="1"/>
  <c r="R10" i="1" s="1"/>
  <c r="B22" i="1"/>
  <c r="B23" i="1" s="1"/>
  <c r="B24" i="1" s="1"/>
  <c r="B26" i="1" s="1"/>
  <c r="C22" i="1"/>
  <c r="C23" i="1" s="1"/>
  <c r="C24" i="1" s="1"/>
  <c r="C26" i="1" s="1"/>
  <c r="E22" i="1"/>
  <c r="E23" i="1" s="1"/>
  <c r="E24" i="1" s="1"/>
  <c r="E26" i="1" s="1"/>
  <c r="F22" i="1"/>
  <c r="F23" i="1" s="1"/>
  <c r="F24" i="1" s="1"/>
  <c r="H22" i="1"/>
  <c r="H23" i="1" s="1"/>
  <c r="H24" i="1" s="1"/>
  <c r="H26" i="1" s="1"/>
  <c r="I22" i="1"/>
  <c r="I23" i="1" s="1"/>
  <c r="I24" i="1" s="1"/>
  <c r="I26" i="1" s="1"/>
  <c r="K22" i="1"/>
  <c r="K23" i="1" s="1"/>
  <c r="K24" i="1" s="1"/>
  <c r="K26" i="1" s="1"/>
  <c r="L22" i="1"/>
  <c r="L23" i="1" s="1"/>
  <c r="L24" i="1" s="1"/>
  <c r="L26" i="1" s="1"/>
  <c r="N22" i="1"/>
  <c r="N23" i="1" s="1"/>
  <c r="N24" i="1" s="1"/>
  <c r="N26" i="1" s="1"/>
  <c r="O22" i="1"/>
  <c r="O23" i="1" s="1"/>
  <c r="O24" i="1" s="1"/>
  <c r="O26" i="1" s="1"/>
  <c r="Q22" i="1"/>
  <c r="Q23" i="1" s="1"/>
  <c r="Q24" i="1" s="1"/>
  <c r="Q26" i="1" s="1"/>
  <c r="R22" i="1"/>
  <c r="R23" i="1" s="1"/>
  <c r="R24" i="1" s="1"/>
  <c r="R26" i="1" s="1"/>
  <c r="T22" i="1"/>
  <c r="T23" i="1" s="1"/>
  <c r="T24" i="1" s="1"/>
  <c r="T26" i="1" s="1"/>
  <c r="U22" i="1"/>
  <c r="U23" i="1" s="1"/>
  <c r="U24" i="1" s="1"/>
  <c r="U26" i="1" s="1"/>
  <c r="W22" i="1"/>
  <c r="W23" i="1" s="1"/>
  <c r="W24" i="1" s="1"/>
  <c r="W26" i="1" s="1"/>
  <c r="X22" i="1"/>
  <c r="X23" i="1" s="1"/>
  <c r="X24" i="1" s="1"/>
  <c r="X26" i="1" s="1"/>
  <c r="E7" i="1"/>
  <c r="E8" i="1" s="1"/>
  <c r="E10" i="1" s="1"/>
  <c r="C6" i="1"/>
  <c r="C7" i="1" s="1"/>
  <c r="C8" i="1" s="1"/>
  <c r="C10" i="1" s="1"/>
  <c r="C12" i="1" s="1"/>
  <c r="E6" i="1"/>
  <c r="F6" i="1"/>
  <c r="F7" i="1" s="1"/>
  <c r="F8" i="1" s="1"/>
  <c r="F10" i="1" s="1"/>
  <c r="H6" i="1"/>
  <c r="H7" i="1" s="1"/>
  <c r="H8" i="1" s="1"/>
  <c r="H10" i="1" s="1"/>
  <c r="I6" i="1"/>
  <c r="I7" i="1" s="1"/>
  <c r="I8" i="1" s="1"/>
  <c r="K6" i="1"/>
  <c r="K7" i="1" s="1"/>
  <c r="K8" i="1" s="1"/>
  <c r="K10" i="1" s="1"/>
  <c r="L6" i="1"/>
  <c r="L7" i="1" s="1"/>
  <c r="L8" i="1" s="1"/>
  <c r="L10" i="1" s="1"/>
  <c r="B15" i="1"/>
  <c r="B14" i="1"/>
  <c r="C9" i="2"/>
  <c r="D9" i="2"/>
  <c r="E9" i="2"/>
  <c r="F9" i="2"/>
  <c r="G9" i="2"/>
  <c r="H9" i="2"/>
  <c r="B9" i="2"/>
  <c r="C8" i="2"/>
  <c r="D8" i="2"/>
  <c r="E8" i="2"/>
  <c r="F8" i="2"/>
  <c r="G8" i="2"/>
  <c r="H8" i="2"/>
  <c r="B8" i="2"/>
  <c r="B6" i="1"/>
  <c r="B8" i="1" s="1"/>
  <c r="B10" i="1" s="1"/>
  <c r="B12" i="1" s="1"/>
  <c r="Y31" i="1" l="1"/>
  <c r="Y30" i="1"/>
  <c r="V30" i="1"/>
  <c r="P30" i="1"/>
  <c r="P31" i="1"/>
  <c r="M31" i="1"/>
  <c r="G31" i="1"/>
  <c r="G30" i="1"/>
  <c r="D15" i="1"/>
  <c r="G15" i="1"/>
  <c r="G14" i="1"/>
  <c r="M15" i="1"/>
  <c r="M14" i="1"/>
  <c r="J15" i="1"/>
  <c r="J14" i="1"/>
  <c r="P14" i="1"/>
  <c r="Q14" i="1"/>
  <c r="Q15" i="1"/>
  <c r="Q46" i="1"/>
  <c r="I44" i="1"/>
  <c r="J44" i="1"/>
  <c r="K44" i="1"/>
  <c r="L44" i="1"/>
</calcChain>
</file>

<file path=xl/sharedStrings.xml><?xml version="1.0" encoding="utf-8"?>
<sst xmlns="http://schemas.openxmlformats.org/spreadsheetml/2006/main" count="83" uniqueCount="27">
  <si>
    <t>Integrated (empty-bckg)</t>
  </si>
  <si>
    <t>Integrated (in-bckg)</t>
  </si>
  <si>
    <t>Absorbed light</t>
  </si>
  <si>
    <t>Factor C (%)</t>
  </si>
  <si>
    <t>Factor C</t>
  </si>
  <si>
    <t>I (empty from lock-in) (µV)</t>
  </si>
  <si>
    <t>I (empty-corrected) (µV)</t>
  </si>
  <si>
    <t>I (in from lock-in) (µV)</t>
  </si>
  <si>
    <t>I (in-real) (µV)</t>
  </si>
  <si>
    <t>PLQY (relative) (%)</t>
  </si>
  <si>
    <t>QFLS (V) - pietro</t>
  </si>
  <si>
    <t>QFLS (V) - me/Amit</t>
  </si>
  <si>
    <t>G/PVSK</t>
  </si>
  <si>
    <t>G/PVSK/PCBM/BCP</t>
  </si>
  <si>
    <t>G/PVSK/PCBM/BCP/Ag</t>
  </si>
  <si>
    <t>G/PVSK/Al2O3/PCBM/BCP/Ag</t>
  </si>
  <si>
    <t>G/PVSK/Al2O3/PCBM/BCP</t>
  </si>
  <si>
    <t>942A</t>
  </si>
  <si>
    <t>ITO/PEDOT/PVSK/PCBM/BCP/Ag</t>
  </si>
  <si>
    <t>942D</t>
  </si>
  <si>
    <t>942E</t>
  </si>
  <si>
    <t>ITO/PEDOT/PVSK/Al2O3/PCBM/BCP/Ag</t>
  </si>
  <si>
    <t>942F</t>
  </si>
  <si>
    <t>Spots</t>
  </si>
  <si>
    <t>Average</t>
  </si>
  <si>
    <t>Deviation</t>
  </si>
  <si>
    <t>extra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</si>
</sst>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2" fontId="0" fillId="0" borderId="1" xfId="0" applyNumberFormat="1" applyBorder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2" fillId="0" borderId="1" xfId="0" applyFont="1" applyBorder="1"/>
    <xf numFmtId="0" fontId="0" fillId="0" borderId="5" xfId="0" applyBorder="1"/>
    <xf numFmtId="2" fontId="0" fillId="0" borderId="5" xfId="0" applyNumberFormat="1" applyBorder="1"/>
    <xf numFmtId="165" fontId="3" fillId="0" borderId="0" xfId="0" applyNumberFormat="1" applyFont="1"/>
    <xf numFmtId="164" fontId="3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E135E-D840-4A26-B7D8-0960EFDEC666}">
  <dimension ref="A2:AJ62"/>
  <sheetViews>
    <sheetView tabSelected="1" workbookViewId="0">
      <selection activeCell="H13" sqref="H13"/>
    </sheetView>
  </sheetViews>
  <sheetFormatPr defaultRowHeight="15" x14ac:dyDescent="0.25"/>
  <cols>
    <col min="1" max="1" width="25" style="1" bestFit="1" customWidth="1"/>
    <col min="7" max="7" width="9.140625" style="1"/>
    <col min="8" max="8" width="9.140625" customWidth="1"/>
    <col min="11" max="11" width="9.140625" customWidth="1"/>
    <col min="13" max="13" width="9.140625" style="1"/>
    <col min="14" max="14" width="9.140625" customWidth="1"/>
    <col min="17" max="17" width="9.140625" customWidth="1"/>
    <col min="19" max="19" width="9.140625" style="1"/>
    <col min="20" max="20" width="9.140625" customWidth="1"/>
    <col min="25" max="25" width="9.140625" style="1"/>
    <col min="30" max="30" width="9.140625" style="1"/>
    <col min="36" max="36" width="9.140625" style="1"/>
  </cols>
  <sheetData>
    <row r="2" spans="1:25" x14ac:dyDescent="0.25">
      <c r="B2" s="19" t="s">
        <v>12</v>
      </c>
      <c r="C2" s="17"/>
      <c r="D2" s="17"/>
      <c r="E2" s="17"/>
      <c r="F2" s="17"/>
      <c r="G2" s="18"/>
      <c r="H2" s="17" t="s">
        <v>13</v>
      </c>
      <c r="I2" s="17"/>
      <c r="J2" s="17"/>
      <c r="K2" s="17"/>
      <c r="L2" s="17"/>
      <c r="M2" s="18"/>
      <c r="N2" s="17" t="s">
        <v>14</v>
      </c>
      <c r="O2" s="17"/>
      <c r="P2" s="17"/>
      <c r="Q2" s="17"/>
      <c r="R2" s="17"/>
      <c r="S2" s="18"/>
    </row>
    <row r="3" spans="1:25" s="2" customFormat="1" ht="15.75" thickBot="1" x14ac:dyDescent="0.3">
      <c r="A3" s="4"/>
      <c r="B3" s="22">
        <v>9421</v>
      </c>
      <c r="C3" s="20"/>
      <c r="D3" s="20"/>
      <c r="E3" s="20">
        <v>9422</v>
      </c>
      <c r="F3" s="20"/>
      <c r="G3" s="21"/>
      <c r="H3" s="20">
        <v>9423</v>
      </c>
      <c r="I3" s="20"/>
      <c r="J3" s="20"/>
      <c r="K3" s="20">
        <v>9424</v>
      </c>
      <c r="L3" s="20"/>
      <c r="M3" s="21"/>
      <c r="N3" s="20">
        <v>9425</v>
      </c>
      <c r="O3" s="20"/>
      <c r="P3" s="20"/>
      <c r="Q3" s="20">
        <v>9426</v>
      </c>
      <c r="R3" s="20"/>
      <c r="S3" s="21"/>
      <c r="Y3" s="4"/>
    </row>
    <row r="4" spans="1:25" x14ac:dyDescent="0.25">
      <c r="A4" s="1" t="s">
        <v>0</v>
      </c>
      <c r="B4">
        <v>116650.84646654</v>
      </c>
      <c r="C4">
        <v>116650.84646654</v>
      </c>
      <c r="E4">
        <v>116650.84646654</v>
      </c>
      <c r="F4">
        <v>116650.84646654</v>
      </c>
      <c r="H4">
        <v>116650.84646654</v>
      </c>
      <c r="I4">
        <v>116650.84646654</v>
      </c>
      <c r="K4">
        <v>116650.84646654</v>
      </c>
      <c r="L4">
        <v>116650.84646654</v>
      </c>
      <c r="N4">
        <v>116650.84646654</v>
      </c>
      <c r="O4">
        <v>116650.84646654</v>
      </c>
      <c r="Q4">
        <v>116650.84646654</v>
      </c>
      <c r="R4">
        <v>116650.84646654</v>
      </c>
    </row>
    <row r="5" spans="1:25" x14ac:dyDescent="0.25">
      <c r="A5" s="1" t="s">
        <v>1</v>
      </c>
      <c r="B5">
        <v>11866.206940746</v>
      </c>
      <c r="C5">
        <v>12701.619720561001</v>
      </c>
      <c r="E5">
        <v>12700.587156907</v>
      </c>
      <c r="F5">
        <v>12713.788313003</v>
      </c>
      <c r="H5">
        <v>12553.677394258</v>
      </c>
      <c r="I5">
        <v>12823.903295986</v>
      </c>
      <c r="K5">
        <v>11873.860442900999</v>
      </c>
      <c r="L5">
        <v>12365.043291727001</v>
      </c>
      <c r="N5">
        <v>12730.252629061</v>
      </c>
      <c r="O5">
        <v>12249.760340147999</v>
      </c>
      <c r="Q5">
        <v>12923.499807282</v>
      </c>
      <c r="R5">
        <v>12607.112405907001</v>
      </c>
    </row>
    <row r="6" spans="1:25" x14ac:dyDescent="0.25">
      <c r="A6" s="1" t="s">
        <v>2</v>
      </c>
      <c r="B6">
        <f>B4-B5</f>
        <v>104784.63952579399</v>
      </c>
      <c r="C6">
        <f t="shared" ref="C6:L6" si="0">C4-C5</f>
        <v>103949.22674597899</v>
      </c>
      <c r="E6">
        <f t="shared" si="0"/>
        <v>103950.25930963299</v>
      </c>
      <c r="F6">
        <f t="shared" si="0"/>
        <v>103937.058153537</v>
      </c>
      <c r="H6">
        <f t="shared" si="0"/>
        <v>104097.16907228199</v>
      </c>
      <c r="I6">
        <f t="shared" si="0"/>
        <v>103826.94317055399</v>
      </c>
      <c r="K6">
        <f t="shared" si="0"/>
        <v>104776.98602363899</v>
      </c>
      <c r="L6">
        <f t="shared" si="0"/>
        <v>104285.80317481299</v>
      </c>
      <c r="N6">
        <f t="shared" ref="N6" si="1">N4-N5</f>
        <v>103920.593837479</v>
      </c>
      <c r="O6">
        <f t="shared" ref="O6" si="2">O4-O5</f>
        <v>104401.08612639199</v>
      </c>
      <c r="Q6">
        <f t="shared" ref="Q6" si="3">Q4-Q5</f>
        <v>103727.34665925799</v>
      </c>
      <c r="R6">
        <f t="shared" ref="R6" si="4">R4-R5</f>
        <v>104043.734060633</v>
      </c>
    </row>
    <row r="7" spans="1:25" x14ac:dyDescent="0.25">
      <c r="A7" s="1" t="s">
        <v>3</v>
      </c>
      <c r="B7" s="5">
        <f>(B6/B4)*100</f>
        <v>89.827586082583906</v>
      </c>
      <c r="C7" s="5">
        <f t="shared" ref="C7:L7" si="5">(C6/C4)*100</f>
        <v>89.111420872368612</v>
      </c>
      <c r="D7" s="5"/>
      <c r="E7" s="5">
        <f t="shared" si="5"/>
        <v>89.112306046960384</v>
      </c>
      <c r="F7" s="5">
        <f t="shared" si="5"/>
        <v>89.100989235727653</v>
      </c>
      <c r="G7" s="8"/>
      <c r="H7" s="5">
        <f t="shared" si="5"/>
        <v>89.238245778303124</v>
      </c>
      <c r="I7" s="5">
        <f t="shared" si="5"/>
        <v>89.006592164194544</v>
      </c>
      <c r="J7" s="5"/>
      <c r="K7" s="5">
        <f t="shared" si="5"/>
        <v>89.821025048192098</v>
      </c>
      <c r="L7" s="5">
        <f t="shared" si="5"/>
        <v>89.399954079824198</v>
      </c>
      <c r="M7" s="8"/>
      <c r="N7" s="5">
        <f>(N6/N4)*100</f>
        <v>89.086875050913122</v>
      </c>
      <c r="O7" s="5">
        <f t="shared" ref="O7" si="6">(O6/O4)*100</f>
        <v>89.498781439479984</v>
      </c>
      <c r="P7" s="5"/>
      <c r="Q7" s="5">
        <f t="shared" ref="Q7" si="7">(Q6/Q4)*100</f>
        <v>88.921212148264203</v>
      </c>
      <c r="R7" s="5">
        <f t="shared" ref="R7" si="8">(R6/R4)*100</f>
        <v>89.192438128150911</v>
      </c>
      <c r="S7" s="8"/>
    </row>
    <row r="8" spans="1:25" x14ac:dyDescent="0.25">
      <c r="A8" s="1" t="s">
        <v>4</v>
      </c>
      <c r="B8" s="5">
        <f>B7/100</f>
        <v>0.8982758608258391</v>
      </c>
      <c r="C8" s="5">
        <f t="shared" ref="C8:L8" si="9">C7/100</f>
        <v>0.89111420872368607</v>
      </c>
      <c r="D8" s="5"/>
      <c r="E8" s="5">
        <f t="shared" si="9"/>
        <v>0.89112306046960388</v>
      </c>
      <c r="F8" s="5">
        <f t="shared" si="9"/>
        <v>0.89100989235727657</v>
      </c>
      <c r="G8" s="8"/>
      <c r="H8" s="5">
        <f t="shared" si="9"/>
        <v>0.89238245778303127</v>
      </c>
      <c r="I8" s="5">
        <f t="shared" si="9"/>
        <v>0.89006592164194542</v>
      </c>
      <c r="J8" s="5"/>
      <c r="K8" s="5">
        <f t="shared" si="9"/>
        <v>0.89821025048192094</v>
      </c>
      <c r="L8" s="5">
        <f t="shared" si="9"/>
        <v>0.89399954079824195</v>
      </c>
      <c r="M8" s="8"/>
      <c r="N8" s="5">
        <f>N7/100</f>
        <v>0.89086875050913117</v>
      </c>
      <c r="O8" s="5">
        <f t="shared" ref="O8" si="10">O7/100</f>
        <v>0.8949878143947998</v>
      </c>
      <c r="P8" s="5"/>
      <c r="Q8" s="5">
        <f t="shared" ref="Q8" si="11">Q7/100</f>
        <v>0.88921212148264206</v>
      </c>
      <c r="R8" s="5">
        <f t="shared" ref="R8" si="12">R7/100</f>
        <v>0.89192438128150908</v>
      </c>
      <c r="S8" s="8"/>
    </row>
    <row r="9" spans="1:25" x14ac:dyDescent="0.25">
      <c r="A9" s="1" t="s">
        <v>5</v>
      </c>
      <c r="B9" s="6">
        <v>21.696666666666669</v>
      </c>
      <c r="C9" s="6">
        <v>21.696666666666669</v>
      </c>
      <c r="D9" s="6"/>
      <c r="E9" s="6">
        <v>21.696666666666669</v>
      </c>
      <c r="F9" s="6">
        <v>21.696666666666669</v>
      </c>
      <c r="G9" s="11"/>
      <c r="H9" s="6">
        <v>21.696666666666669</v>
      </c>
      <c r="I9" s="6">
        <v>21.696666666666669</v>
      </c>
      <c r="J9" s="6"/>
      <c r="K9" s="6">
        <v>21.696666666666669</v>
      </c>
      <c r="L9" s="6">
        <v>21.696666666666669</v>
      </c>
      <c r="M9" s="11"/>
      <c r="N9" s="6">
        <v>21.696666666666669</v>
      </c>
      <c r="O9" s="6">
        <v>21.696666666666669</v>
      </c>
      <c r="P9" s="6"/>
      <c r="Q9" s="6">
        <v>21.696666666666669</v>
      </c>
      <c r="R9" s="6">
        <v>21.696666666666669</v>
      </c>
      <c r="S9" s="11"/>
    </row>
    <row r="10" spans="1:25" x14ac:dyDescent="0.25">
      <c r="A10" s="1" t="s">
        <v>6</v>
      </c>
      <c r="B10" s="5">
        <f>B9*(1-B8)</f>
        <v>2.2070747396153778</v>
      </c>
      <c r="C10" s="5">
        <f t="shared" ref="C10:R10" si="13">C9*(1-C8)</f>
        <v>2.3624587180584249</v>
      </c>
      <c r="D10" s="5"/>
      <c r="E10" s="5">
        <f t="shared" si="13"/>
        <v>2.3622666646778283</v>
      </c>
      <c r="F10" s="5">
        <f t="shared" si="13"/>
        <v>2.3647220354882896</v>
      </c>
      <c r="G10" s="8"/>
      <c r="H10" s="5">
        <f t="shared" si="13"/>
        <v>2.3349419409674983</v>
      </c>
      <c r="I10" s="5">
        <f>I9*(1-I8)</f>
        <v>2.3852030534419244</v>
      </c>
      <c r="J10" s="5"/>
      <c r="K10" s="5">
        <f t="shared" si="13"/>
        <v>2.2084982653772558</v>
      </c>
      <c r="L10" s="5">
        <f t="shared" si="13"/>
        <v>2.2998566298141441</v>
      </c>
      <c r="M10" s="8"/>
      <c r="N10" s="5">
        <f>N9*(1-N8)</f>
        <v>2.3677843431202175</v>
      </c>
      <c r="O10" s="5">
        <f t="shared" si="13"/>
        <v>2.2784143870141604</v>
      </c>
      <c r="P10" s="5"/>
      <c r="Q10" s="5">
        <f>Q9*(1-Q8)</f>
        <v>2.4037276708982764</v>
      </c>
      <c r="R10" s="5">
        <f t="shared" si="13"/>
        <v>2.3448806741288584</v>
      </c>
      <c r="S10" s="8"/>
    </row>
    <row r="11" spans="1:25" x14ac:dyDescent="0.25">
      <c r="A11" s="1" t="s">
        <v>7</v>
      </c>
      <c r="B11" s="9">
        <v>370</v>
      </c>
      <c r="C11" s="9">
        <v>329.66666666666669</v>
      </c>
      <c r="D11" s="9">
        <v>379.33333333333331</v>
      </c>
      <c r="E11" s="9">
        <v>257.66666666666669</v>
      </c>
      <c r="F11" s="9">
        <v>231.66666666666666</v>
      </c>
      <c r="G11" s="9">
        <v>292</v>
      </c>
      <c r="H11" s="9">
        <v>6.27</v>
      </c>
      <c r="I11" s="9">
        <v>5.97</v>
      </c>
      <c r="J11" s="9">
        <v>5.4833333333333343</v>
      </c>
      <c r="K11" s="9">
        <v>7.1000000000000005</v>
      </c>
      <c r="L11" s="9">
        <v>7.4666666666666659</v>
      </c>
      <c r="M11" s="12">
        <v>6.6499999999999995</v>
      </c>
      <c r="N11" s="9">
        <v>2.3833333333333333</v>
      </c>
      <c r="O11" s="9">
        <v>2.3133333333333335</v>
      </c>
      <c r="P11" s="9">
        <v>2.3033333333333332</v>
      </c>
      <c r="Q11" s="9">
        <v>2.2266666666666701</v>
      </c>
      <c r="R11" s="9">
        <v>2.1066666666666669</v>
      </c>
      <c r="S11" s="12">
        <v>2.2466666666666666</v>
      </c>
    </row>
    <row r="12" spans="1:25" x14ac:dyDescent="0.25">
      <c r="A12" s="1" t="s">
        <v>8</v>
      </c>
      <c r="B12" s="5">
        <f>B11-B10</f>
        <v>367.79292526038461</v>
      </c>
      <c r="C12" s="5">
        <f t="shared" ref="C12" si="14">C11-C10</f>
        <v>327.30420794860828</v>
      </c>
      <c r="D12" s="5">
        <f>D11-B10</f>
        <v>377.12625859371792</v>
      </c>
      <c r="E12" s="5">
        <f t="shared" ref="E12" si="15">E11-E10</f>
        <v>255.30440000198885</v>
      </c>
      <c r="F12" s="5">
        <f t="shared" ref="F12" si="16">F11-F10</f>
        <v>229.30194463117837</v>
      </c>
      <c r="G12" s="5">
        <f>G11-E10</f>
        <v>289.6377333353222</v>
      </c>
      <c r="H12" s="5">
        <f>H11-H10</f>
        <v>3.9350580590325013</v>
      </c>
      <c r="I12" s="5">
        <f t="shared" ref="I12" si="17">I11-I10</f>
        <v>3.5847969465580753</v>
      </c>
      <c r="J12" s="5">
        <f>J11-H10</f>
        <v>3.148391392365836</v>
      </c>
      <c r="K12" s="5">
        <f t="shared" ref="K12" si="18">K11-K10</f>
        <v>4.8915017346227447</v>
      </c>
      <c r="L12" s="5">
        <f t="shared" ref="L12" si="19">L11-L10</f>
        <v>5.1668100368525218</v>
      </c>
      <c r="M12" s="5">
        <f>M11-K10</f>
        <v>4.4415017346227437</v>
      </c>
      <c r="N12" s="5">
        <f>N11-N10</f>
        <v>1.5548990213115843E-2</v>
      </c>
      <c r="O12" s="5">
        <f t="shared" ref="O12" si="20">O11-O10</f>
        <v>3.4918946319173028E-2</v>
      </c>
      <c r="P12" s="5">
        <f>P11-O10</f>
        <v>2.4918946319172797E-2</v>
      </c>
      <c r="Q12" s="5">
        <f t="shared" ref="Q12" si="21">Q11-Q10</f>
        <v>-0.17706100423160631</v>
      </c>
      <c r="R12" s="5">
        <f t="shared" ref="R12" si="22">R11-R10</f>
        <v>-0.23821400746219146</v>
      </c>
      <c r="S12" s="5">
        <f>S11-R10</f>
        <v>-9.8214007462191777E-2</v>
      </c>
    </row>
    <row r="13" spans="1:25" x14ac:dyDescent="0.25">
      <c r="A13" s="1" t="s">
        <v>9</v>
      </c>
      <c r="B13" s="10">
        <v>1.00187837122602</v>
      </c>
      <c r="C13" s="10">
        <v>0.89608696338326999</v>
      </c>
      <c r="D13" s="15">
        <f>(D12*$C$13)/$C$12</f>
        <v>1.0324887846489279</v>
      </c>
      <c r="E13" s="10">
        <v>1.02876402755177</v>
      </c>
      <c r="F13" s="10">
        <v>0.99513695270004399</v>
      </c>
      <c r="G13" s="15">
        <f>(G12*$C$13)/$C$12</f>
        <v>0.79296443688378726</v>
      </c>
      <c r="H13" s="15">
        <f>(H12*$C$13)/$C$12</f>
        <v>1.0773323841314493E-2</v>
      </c>
      <c r="I13" s="15">
        <f>(I12*$C$13)/$C$12</f>
        <v>9.8143859204255085E-3</v>
      </c>
      <c r="J13" s="15">
        <f t="shared" ref="J13:S13" si="23">(J12*$C$13)/$C$12</f>
        <v>8.6196034570081171E-3</v>
      </c>
      <c r="K13" s="15">
        <f t="shared" si="23"/>
        <v>1.3391856350500459E-2</v>
      </c>
      <c r="L13" s="15">
        <f t="shared" si="23"/>
        <v>1.4145589955349256E-2</v>
      </c>
      <c r="M13" s="15">
        <f t="shared" si="23"/>
        <v>1.2159855283206553E-2</v>
      </c>
      <c r="N13" s="16">
        <f t="shared" si="23"/>
        <v>4.2569716750891547E-5</v>
      </c>
      <c r="O13" s="16">
        <f t="shared" si="23"/>
        <v>9.5600398075554961E-5</v>
      </c>
      <c r="P13" s="16">
        <f t="shared" si="23"/>
        <v>6.8222596580134223E-5</v>
      </c>
      <c r="Q13" s="16">
        <f t="shared" si="23"/>
        <v>-4.8475410264326569E-4</v>
      </c>
      <c r="R13" s="16">
        <f t="shared" si="23"/>
        <v>-6.5217758097284003E-4</v>
      </c>
      <c r="S13" s="16">
        <f t="shared" si="23"/>
        <v>-2.6888836003695951E-4</v>
      </c>
    </row>
    <row r="14" spans="1:25" x14ac:dyDescent="0.25">
      <c r="A14" s="1" t="s">
        <v>10</v>
      </c>
      <c r="B14">
        <f>0.98+0.0259*LN(B13/100)</f>
        <v>0.8607746963635925</v>
      </c>
      <c r="C14">
        <f t="shared" ref="C14:S14" si="24">0.98+0.0259*LN(C13/100)</f>
        <v>0.85788440081663664</v>
      </c>
      <c r="D14">
        <f t="shared" si="24"/>
        <v>0.86155417173474413</v>
      </c>
      <c r="E14">
        <f t="shared" si="24"/>
        <v>0.86146056719167152</v>
      </c>
      <c r="F14">
        <f t="shared" si="24"/>
        <v>0.86059983200379142</v>
      </c>
      <c r="G14">
        <f t="shared" si="24"/>
        <v>0.85471789035238777</v>
      </c>
      <c r="H14">
        <f t="shared" si="24"/>
        <v>0.74338142281275488</v>
      </c>
      <c r="I14">
        <f t="shared" si="24"/>
        <v>0.74096692630042549</v>
      </c>
      <c r="J14">
        <f t="shared" si="24"/>
        <v>0.7376048426538806</v>
      </c>
      <c r="K14">
        <f t="shared" si="24"/>
        <v>0.74901658224507228</v>
      </c>
      <c r="L14">
        <f t="shared" si="24"/>
        <v>0.75043476586716806</v>
      </c>
      <c r="M14">
        <f t="shared" si="24"/>
        <v>0.74651705582052241</v>
      </c>
      <c r="N14">
        <f t="shared" si="24"/>
        <v>0.60005897569741906</v>
      </c>
      <c r="O14">
        <f t="shared" si="24"/>
        <v>0.62101295261772393</v>
      </c>
      <c r="P14">
        <f t="shared" si="24"/>
        <v>0.61227426293911846</v>
      </c>
      <c r="Q14" t="e">
        <f t="shared" si="24"/>
        <v>#NUM!</v>
      </c>
      <c r="R14" t="e">
        <f t="shared" si="24"/>
        <v>#NUM!</v>
      </c>
      <c r="S14" t="e">
        <f t="shared" si="24"/>
        <v>#NUM!</v>
      </c>
    </row>
    <row r="15" spans="1:25" x14ac:dyDescent="0.25">
      <c r="A15" s="1" t="s">
        <v>11</v>
      </c>
      <c r="B15">
        <f>0.99906+0.0259*LN(B13/100)</f>
        <v>0.87983469636359246</v>
      </c>
      <c r="C15">
        <f t="shared" ref="C15:S15" si="25">0.99906+0.0259*LN(C13/100)</f>
        <v>0.8769444008166366</v>
      </c>
      <c r="D15">
        <f t="shared" si="25"/>
        <v>0.8806141717347441</v>
      </c>
      <c r="E15">
        <f t="shared" si="25"/>
        <v>0.8805205671916716</v>
      </c>
      <c r="F15">
        <f t="shared" si="25"/>
        <v>0.87965983200379139</v>
      </c>
      <c r="G15">
        <f t="shared" si="25"/>
        <v>0.87377789035238773</v>
      </c>
      <c r="H15">
        <f t="shared" si="25"/>
        <v>0.76244142281275473</v>
      </c>
      <c r="I15">
        <f t="shared" si="25"/>
        <v>0.76002692630042534</v>
      </c>
      <c r="J15">
        <f t="shared" si="25"/>
        <v>0.75666484265388056</v>
      </c>
      <c r="K15">
        <f t="shared" si="25"/>
        <v>0.76807658224507225</v>
      </c>
      <c r="L15">
        <f t="shared" si="25"/>
        <v>0.76949476586716803</v>
      </c>
      <c r="M15">
        <f t="shared" si="25"/>
        <v>0.76557705582052238</v>
      </c>
      <c r="N15">
        <f t="shared" si="25"/>
        <v>0.61911897569741903</v>
      </c>
      <c r="O15">
        <f t="shared" si="25"/>
        <v>0.6400729526177239</v>
      </c>
      <c r="P15">
        <f t="shared" si="25"/>
        <v>0.63133426293911854</v>
      </c>
      <c r="Q15" t="e">
        <f t="shared" si="25"/>
        <v>#NUM!</v>
      </c>
      <c r="R15" t="e">
        <f t="shared" si="25"/>
        <v>#NUM!</v>
      </c>
      <c r="S15" t="e">
        <f t="shared" si="25"/>
        <v>#NUM!</v>
      </c>
    </row>
    <row r="17" spans="1:25" x14ac:dyDescent="0.25">
      <c r="H17" s="7"/>
    </row>
    <row r="18" spans="1:25" x14ac:dyDescent="0.25">
      <c r="B18" s="17" t="s">
        <v>16</v>
      </c>
      <c r="C18" s="17"/>
      <c r="D18" s="17"/>
      <c r="E18" s="17"/>
      <c r="F18" s="17"/>
      <c r="G18" s="18"/>
      <c r="H18" s="17" t="s">
        <v>15</v>
      </c>
      <c r="I18" s="17"/>
      <c r="J18" s="17"/>
      <c r="K18" s="17"/>
      <c r="L18" s="17"/>
      <c r="M18" s="18"/>
      <c r="N18" s="17" t="s">
        <v>18</v>
      </c>
      <c r="O18" s="17"/>
      <c r="P18" s="17"/>
      <c r="Q18" s="17"/>
      <c r="R18" s="17"/>
      <c r="S18" s="18"/>
      <c r="T18" s="17" t="s">
        <v>21</v>
      </c>
      <c r="U18" s="17"/>
      <c r="V18" s="17"/>
      <c r="W18" s="17"/>
      <c r="X18" s="17"/>
      <c r="Y18" s="18"/>
    </row>
    <row r="19" spans="1:25" ht="15.75" thickBot="1" x14ac:dyDescent="0.3">
      <c r="B19" s="20">
        <v>9427</v>
      </c>
      <c r="C19" s="20"/>
      <c r="D19" s="20"/>
      <c r="E19" s="20">
        <v>9428</v>
      </c>
      <c r="F19" s="20"/>
      <c r="G19" s="21"/>
      <c r="H19" s="20">
        <v>9429</v>
      </c>
      <c r="I19" s="20"/>
      <c r="J19" s="20"/>
      <c r="K19" s="20" t="s">
        <v>17</v>
      </c>
      <c r="L19" s="20"/>
      <c r="M19" s="21"/>
      <c r="N19" s="20" t="s">
        <v>19</v>
      </c>
      <c r="O19" s="20"/>
      <c r="P19" s="20"/>
      <c r="Q19" s="20" t="s">
        <v>20</v>
      </c>
      <c r="R19" s="20"/>
      <c r="S19" s="21"/>
      <c r="T19" s="20" t="s">
        <v>22</v>
      </c>
      <c r="U19" s="20"/>
      <c r="V19" s="20"/>
      <c r="W19" s="20">
        <v>9430</v>
      </c>
      <c r="X19" s="20"/>
      <c r="Y19" s="21"/>
    </row>
    <row r="20" spans="1:25" x14ac:dyDescent="0.25">
      <c r="A20" s="1" t="s">
        <v>0</v>
      </c>
      <c r="B20">
        <v>116650.84646654</v>
      </c>
      <c r="C20">
        <v>116650.84646654</v>
      </c>
      <c r="E20">
        <v>116650.84646654</v>
      </c>
      <c r="F20">
        <v>116650.84646654</v>
      </c>
      <c r="H20">
        <v>116650.84646654</v>
      </c>
      <c r="I20">
        <v>116650.84646654</v>
      </c>
      <c r="K20">
        <v>116650.84646654</v>
      </c>
      <c r="L20">
        <v>116650.84646654</v>
      </c>
      <c r="N20">
        <v>116650.84646654</v>
      </c>
      <c r="O20">
        <v>116650.84646654</v>
      </c>
      <c r="Q20">
        <v>116650.84646654</v>
      </c>
      <c r="R20">
        <v>116650.84646654</v>
      </c>
      <c r="T20">
        <v>116650.84646654</v>
      </c>
      <c r="U20">
        <v>116650.84646654</v>
      </c>
      <c r="W20">
        <v>116650.84646654</v>
      </c>
      <c r="X20">
        <v>116650.84646654</v>
      </c>
    </row>
    <row r="21" spans="1:25" x14ac:dyDescent="0.25">
      <c r="A21" s="1" t="s">
        <v>1</v>
      </c>
      <c r="B21">
        <v>11677.157546517999</v>
      </c>
      <c r="C21">
        <v>11641.884917836</v>
      </c>
      <c r="E21">
        <v>12025.515201699</v>
      </c>
      <c r="F21">
        <v>10548.9778879</v>
      </c>
      <c r="H21">
        <v>12600.633020685</v>
      </c>
      <c r="I21">
        <v>12236.883005939</v>
      </c>
      <c r="K21">
        <v>11910.281662562</v>
      </c>
      <c r="L21">
        <v>12106.296847686999</v>
      </c>
      <c r="N21">
        <v>12403.292480497999</v>
      </c>
      <c r="O21">
        <v>11754.563705131</v>
      </c>
      <c r="Q21">
        <v>12416.446828235999</v>
      </c>
      <c r="R21">
        <v>12220.510023411</v>
      </c>
      <c r="T21">
        <v>11960.370398270001</v>
      </c>
      <c r="U21">
        <v>11954.602184220999</v>
      </c>
      <c r="W21">
        <v>12366.893401818001</v>
      </c>
      <c r="X21">
        <v>11891.68680293</v>
      </c>
    </row>
    <row r="22" spans="1:25" x14ac:dyDescent="0.25">
      <c r="A22" s="1" t="s">
        <v>2</v>
      </c>
      <c r="B22">
        <f t="shared" ref="B22" si="26">B20-B21</f>
        <v>104973.68892002199</v>
      </c>
      <c r="C22">
        <f t="shared" ref="C22" si="27">C20-C21</f>
        <v>105008.961548704</v>
      </c>
      <c r="E22">
        <f t="shared" ref="E22" si="28">E20-E21</f>
        <v>104625.33126484099</v>
      </c>
      <c r="F22">
        <f t="shared" ref="F22" si="29">F20-F21</f>
        <v>106101.86857863999</v>
      </c>
      <c r="H22">
        <f t="shared" ref="H22" si="30">H20-H21</f>
        <v>104050.213445855</v>
      </c>
      <c r="I22">
        <f t="shared" ref="I22" si="31">I20-I21</f>
        <v>104413.96346060099</v>
      </c>
      <c r="K22">
        <f t="shared" ref="K22" si="32">K20-K21</f>
        <v>104740.56480397799</v>
      </c>
      <c r="L22">
        <f t="shared" ref="L22" si="33">L20-L21</f>
        <v>104544.54961885299</v>
      </c>
      <c r="N22">
        <f t="shared" ref="N22" si="34">N20-N21</f>
        <v>104247.553986042</v>
      </c>
      <c r="O22">
        <f t="shared" ref="O22" si="35">O20-O21</f>
        <v>104896.28276140899</v>
      </c>
      <c r="Q22">
        <f t="shared" ref="Q22" si="36">Q20-Q21</f>
        <v>104234.39963830399</v>
      </c>
      <c r="R22">
        <f t="shared" ref="R22" si="37">R20-R21</f>
        <v>104430.336443129</v>
      </c>
      <c r="T22">
        <f t="shared" ref="T22" si="38">T20-T21</f>
        <v>104690.47606827</v>
      </c>
      <c r="U22">
        <f t="shared" ref="U22" si="39">U20-U21</f>
        <v>104696.24428231899</v>
      </c>
      <c r="W22">
        <f t="shared" ref="W22" si="40">W20-W21</f>
        <v>104283.95306472199</v>
      </c>
      <c r="X22">
        <f t="shared" ref="X22" si="41">X20-X21</f>
        <v>104759.15966361</v>
      </c>
    </row>
    <row r="23" spans="1:25" x14ac:dyDescent="0.25">
      <c r="A23" s="1" t="s">
        <v>3</v>
      </c>
      <c r="B23" s="5">
        <f t="shared" ref="B23" si="42">(B22/B20)*100</f>
        <v>89.989650396692596</v>
      </c>
      <c r="C23" s="5">
        <f t="shared" ref="C23" si="43">(C22/C20)*100</f>
        <v>90.019888178715163</v>
      </c>
      <c r="D23" s="5"/>
      <c r="E23" s="5">
        <f t="shared" ref="E23" si="44">(E22/E20)*100</f>
        <v>89.691017625707175</v>
      </c>
      <c r="F23" s="5">
        <f t="shared" ref="F23" si="45">(F22/F20)*100</f>
        <v>90.956792678803353</v>
      </c>
      <c r="G23" s="8"/>
      <c r="H23" s="5">
        <f t="shared" ref="H23" si="46">(H22/H20)*100</f>
        <v>89.197992640113981</v>
      </c>
      <c r="I23" s="5">
        <f t="shared" ref="I23" si="47">(I22/I20)*100</f>
        <v>89.509820651452358</v>
      </c>
      <c r="J23" s="5"/>
      <c r="K23" s="5">
        <f t="shared" ref="K23" si="48">(K22/K20)*100</f>
        <v>89.789802626097242</v>
      </c>
      <c r="L23" s="5">
        <f t="shared" ref="L23" si="49">(L22/L20)*100</f>
        <v>89.621766824332852</v>
      </c>
      <c r="M23" s="8"/>
      <c r="N23" s="5">
        <f t="shared" ref="N23" si="50">(N22/N20)*100</f>
        <v>89.367164614569901</v>
      </c>
      <c r="O23" s="5">
        <f t="shared" ref="O23" si="51">(O22/O20)*100</f>
        <v>89.923293262597397</v>
      </c>
      <c r="P23" s="5"/>
      <c r="Q23" s="5">
        <f t="shared" ref="Q23" si="52">(Q22/Q20)*100</f>
        <v>89.355887930228164</v>
      </c>
      <c r="R23" s="5">
        <f t="shared" ref="R23" si="53">(R22/R20)*100</f>
        <v>89.523856539766882</v>
      </c>
      <c r="S23" s="8"/>
      <c r="T23" s="5">
        <f t="shared" ref="T23" si="54">(T22/T20)*100</f>
        <v>89.746863601456425</v>
      </c>
      <c r="U23" s="5">
        <f t="shared" ref="U23" si="55">(U22/U20)*100</f>
        <v>89.751808455457677</v>
      </c>
      <c r="V23" s="5"/>
      <c r="W23" s="5">
        <f t="shared" ref="W23" si="56">(W22/W20)*100</f>
        <v>89.398368056107245</v>
      </c>
      <c r="X23" s="5">
        <f t="shared" ref="X23" si="57">(X22/X20)*100</f>
        <v>89.805743238784814</v>
      </c>
      <c r="Y23" s="8"/>
    </row>
    <row r="24" spans="1:25" x14ac:dyDescent="0.25">
      <c r="A24" s="1" t="s">
        <v>4</v>
      </c>
      <c r="B24" s="5">
        <f t="shared" ref="B24" si="58">B23/100</f>
        <v>0.899896503966926</v>
      </c>
      <c r="C24" s="5">
        <f t="shared" ref="C24" si="59">C23/100</f>
        <v>0.90019888178715168</v>
      </c>
      <c r="D24" s="5"/>
      <c r="E24" s="5">
        <f t="shared" ref="E24" si="60">E23/100</f>
        <v>0.8969101762570717</v>
      </c>
      <c r="F24" s="5">
        <f t="shared" ref="F24" si="61">F23/100</f>
        <v>0.90956792678803355</v>
      </c>
      <c r="G24" s="8"/>
      <c r="H24" s="5">
        <f t="shared" ref="H24" si="62">H23/100</f>
        <v>0.89197992640113977</v>
      </c>
      <c r="I24" s="5">
        <f t="shared" ref="I24" si="63">I23/100</f>
        <v>0.89509820651452354</v>
      </c>
      <c r="J24" s="5"/>
      <c r="K24" s="5">
        <f t="shared" ref="K24" si="64">K23/100</f>
        <v>0.89789802626097237</v>
      </c>
      <c r="L24" s="5">
        <f t="shared" ref="L24" si="65">L23/100</f>
        <v>0.89621766824332849</v>
      </c>
      <c r="M24" s="8"/>
      <c r="N24" s="5">
        <f t="shared" ref="N24" si="66">N23/100</f>
        <v>0.89367164614569905</v>
      </c>
      <c r="O24" s="5">
        <f t="shared" ref="O24" si="67">O23/100</f>
        <v>0.89923293262597392</v>
      </c>
      <c r="P24" s="5"/>
      <c r="Q24" s="5">
        <f t="shared" ref="Q24" si="68">Q23/100</f>
        <v>0.89355887930228162</v>
      </c>
      <c r="R24" s="5">
        <f t="shared" ref="R24" si="69">R23/100</f>
        <v>0.89523856539766877</v>
      </c>
      <c r="S24" s="8"/>
      <c r="T24" s="5">
        <f t="shared" ref="T24" si="70">T23/100</f>
        <v>0.89746863601456428</v>
      </c>
      <c r="U24" s="5">
        <f t="shared" ref="U24" si="71">U23/100</f>
        <v>0.89751808455457682</v>
      </c>
      <c r="V24" s="5"/>
      <c r="W24" s="5">
        <f t="shared" ref="W24" si="72">W23/100</f>
        <v>0.89398368056107247</v>
      </c>
      <c r="X24" s="5">
        <f t="shared" ref="X24" si="73">X23/100</f>
        <v>0.89805743238784819</v>
      </c>
      <c r="Y24" s="8"/>
    </row>
    <row r="25" spans="1:25" x14ac:dyDescent="0.25">
      <c r="A25" s="1" t="s">
        <v>5</v>
      </c>
      <c r="B25" s="6">
        <v>21.696666666666669</v>
      </c>
      <c r="C25" s="6">
        <v>21.696666666666669</v>
      </c>
      <c r="D25" s="6"/>
      <c r="E25" s="6">
        <v>21.696666666666669</v>
      </c>
      <c r="F25" s="6">
        <v>21.696666666666669</v>
      </c>
      <c r="G25" s="11"/>
      <c r="H25" s="6">
        <v>21.696666666666669</v>
      </c>
      <c r="I25" s="6">
        <v>21.696666666666669</v>
      </c>
      <c r="J25" s="6"/>
      <c r="K25" s="6">
        <v>21.696666666666669</v>
      </c>
      <c r="L25" s="6">
        <v>21.696666666666669</v>
      </c>
      <c r="M25" s="11"/>
      <c r="N25" s="6">
        <v>21.696666666666669</v>
      </c>
      <c r="O25" s="6">
        <v>21.696666666666669</v>
      </c>
      <c r="P25" s="6"/>
      <c r="Q25" s="6">
        <v>21.696666666666669</v>
      </c>
      <c r="R25" s="6">
        <v>21.696666666666669</v>
      </c>
      <c r="S25" s="11"/>
      <c r="T25" s="6">
        <v>21.696666666666669</v>
      </c>
      <c r="U25" s="6">
        <v>21.696666666666669</v>
      </c>
      <c r="V25" s="6"/>
      <c r="W25" s="6">
        <v>21.696666666666669</v>
      </c>
      <c r="X25" s="6">
        <v>21.696666666666669</v>
      </c>
      <c r="Y25" s="11"/>
    </row>
    <row r="26" spans="1:25" x14ac:dyDescent="0.25">
      <c r="A26" s="1" t="s">
        <v>6</v>
      </c>
      <c r="B26" s="5">
        <f>B25*(1-B24)</f>
        <v>2.1719121855975958</v>
      </c>
      <c r="C26" s="5">
        <f>C25*(1-C24)</f>
        <v>2.1653515948247657</v>
      </c>
      <c r="D26" s="5"/>
      <c r="E26" s="5">
        <f>E25*(1-E24)</f>
        <v>2.2367055424757347</v>
      </c>
      <c r="F26" s="5">
        <f>F25*(1-F24)</f>
        <v>1.9620745484556321</v>
      </c>
      <c r="G26" s="8"/>
      <c r="H26" s="5">
        <f>H25*(1-H24)</f>
        <v>2.3436755301832712</v>
      </c>
      <c r="I26" s="5">
        <f>I25*(1-I24)</f>
        <v>2.2760192459898878</v>
      </c>
      <c r="J26" s="5"/>
      <c r="K26" s="5">
        <f>K25*(1-K24)</f>
        <v>2.2152724902244363</v>
      </c>
      <c r="L26" s="5">
        <f>L25*(1-L24)</f>
        <v>2.2517306580139165</v>
      </c>
      <c r="M26" s="8"/>
      <c r="N26" s="5">
        <f>N25*(1-N24)</f>
        <v>2.3069708507921498</v>
      </c>
      <c r="O26" s="5">
        <f>O25*(1-O24)</f>
        <v>2.1863094717917861</v>
      </c>
      <c r="P26" s="5"/>
      <c r="Q26" s="5">
        <f>Q25*(1-Q24)</f>
        <v>2.3094175154048302</v>
      </c>
      <c r="R26" s="5">
        <f>R25*(1-R24)</f>
        <v>2.27297392608858</v>
      </c>
      <c r="S26" s="8"/>
      <c r="T26" s="5">
        <f>T25*(1-T24)</f>
        <v>2.2245888272706704</v>
      </c>
      <c r="U26" s="5">
        <f>U25*(1-U24)</f>
        <v>2.2235159587808653</v>
      </c>
      <c r="V26" s="5"/>
      <c r="W26" s="5">
        <f>W25*(1-W24)</f>
        <v>2.3002007440932646</v>
      </c>
      <c r="X26" s="5">
        <f>X25*(1-X24)</f>
        <v>2.2118139086249875</v>
      </c>
      <c r="Y26" s="8"/>
    </row>
    <row r="27" spans="1:25" x14ac:dyDescent="0.25">
      <c r="A27" s="1" t="s">
        <v>7</v>
      </c>
      <c r="B27" s="9">
        <v>6.25</v>
      </c>
      <c r="C27" s="9">
        <v>7.55</v>
      </c>
      <c r="D27" s="9">
        <v>8.0066666666666659</v>
      </c>
      <c r="E27" s="9">
        <v>5.69</v>
      </c>
      <c r="F27" s="9">
        <v>5.68</v>
      </c>
      <c r="G27" s="12">
        <v>5.8633333333333333</v>
      </c>
      <c r="H27" s="9">
        <v>3.706666666666667</v>
      </c>
      <c r="I27" s="9">
        <v>3.27</v>
      </c>
      <c r="J27" s="9">
        <v>3.78</v>
      </c>
      <c r="K27" s="9">
        <v>3</v>
      </c>
      <c r="L27" s="9">
        <v>3.0166666666666671</v>
      </c>
      <c r="M27" s="12">
        <v>3.41</v>
      </c>
      <c r="N27" s="9">
        <v>1.75</v>
      </c>
      <c r="O27" s="9">
        <v>1.59</v>
      </c>
      <c r="P27" s="9">
        <v>1.5199999999999998</v>
      </c>
      <c r="Q27" s="9">
        <v>1.72</v>
      </c>
      <c r="R27" s="9">
        <v>1.57</v>
      </c>
      <c r="S27" s="12">
        <v>1.67</v>
      </c>
      <c r="T27" s="9">
        <v>2.9499999999999997</v>
      </c>
      <c r="U27" s="9">
        <v>2.0099999999999998</v>
      </c>
      <c r="V27" s="9">
        <v>2.0133333333333332</v>
      </c>
      <c r="W27" s="9">
        <v>2.1166666666666667</v>
      </c>
      <c r="X27" s="9">
        <v>2.0900000000000003</v>
      </c>
      <c r="Y27" s="12">
        <v>1.8099999999999998</v>
      </c>
    </row>
    <row r="28" spans="1:25" x14ac:dyDescent="0.25">
      <c r="A28" s="1" t="s">
        <v>8</v>
      </c>
      <c r="B28" s="5">
        <f>B27-B26</f>
        <v>4.0780878144024042</v>
      </c>
      <c r="C28" s="5">
        <f t="shared" ref="C28:X28" si="74">C27-C26</f>
        <v>5.3846484051752341</v>
      </c>
      <c r="D28" s="5">
        <f>D27-B26</f>
        <v>5.8347544810690701</v>
      </c>
      <c r="E28" s="5">
        <f t="shared" si="74"/>
        <v>3.4532944575242657</v>
      </c>
      <c r="F28" s="5">
        <f t="shared" si="74"/>
        <v>3.7179254515443674</v>
      </c>
      <c r="G28" s="5">
        <f>G27-F26</f>
        <v>3.9012587848777009</v>
      </c>
      <c r="H28" s="5">
        <f t="shared" si="74"/>
        <v>1.3629911364833958</v>
      </c>
      <c r="I28" s="5">
        <f t="shared" si="74"/>
        <v>0.99398075401011221</v>
      </c>
      <c r="J28" s="5">
        <f>J27-I26</f>
        <v>1.503980754010112</v>
      </c>
      <c r="K28" s="5">
        <f t="shared" si="74"/>
        <v>0.78472750977556371</v>
      </c>
      <c r="L28" s="5">
        <f t="shared" si="74"/>
        <v>0.76493600865275058</v>
      </c>
      <c r="M28" s="5">
        <f>M27-K26</f>
        <v>1.1947275097755639</v>
      </c>
      <c r="N28" s="5">
        <f t="shared" si="74"/>
        <v>-0.55697085079214981</v>
      </c>
      <c r="O28" s="5">
        <f t="shared" si="74"/>
        <v>-0.59630947179178606</v>
      </c>
      <c r="P28" s="5">
        <f>P27-O26</f>
        <v>-0.66630947179178635</v>
      </c>
      <c r="Q28" s="5">
        <f t="shared" si="74"/>
        <v>-0.58941751540483023</v>
      </c>
      <c r="R28" s="5">
        <f t="shared" si="74"/>
        <v>-0.70297392608857989</v>
      </c>
      <c r="S28" s="5">
        <f>S27-R26</f>
        <v>-0.60297392608858003</v>
      </c>
      <c r="T28" s="5">
        <f t="shared" si="74"/>
        <v>0.72541117272932931</v>
      </c>
      <c r="U28" s="5">
        <f t="shared" si="74"/>
        <v>-0.21351595878086549</v>
      </c>
      <c r="V28" s="5">
        <f>V27-T26</f>
        <v>-0.21125549393733722</v>
      </c>
      <c r="W28" s="5">
        <f t="shared" si="74"/>
        <v>-0.18353407742659789</v>
      </c>
      <c r="X28" s="5">
        <f t="shared" si="74"/>
        <v>-0.1218139086249872</v>
      </c>
      <c r="Y28" s="5">
        <f>Y27-X26</f>
        <v>-0.40181390862498767</v>
      </c>
    </row>
    <row r="29" spans="1:25" x14ac:dyDescent="0.25">
      <c r="A29" s="1" t="s">
        <v>9</v>
      </c>
      <c r="B29" s="15">
        <f>(B28*$C$13)/$C$12</f>
        <v>1.1164907866360064E-2</v>
      </c>
      <c r="C29" s="15">
        <f t="shared" ref="C29:Y29" si="75">(C28*$C$13)/$C$12</f>
        <v>1.4741983515951799E-2</v>
      </c>
      <c r="D29" s="15">
        <f t="shared" si="75"/>
        <v>1.5974274995722192E-2</v>
      </c>
      <c r="E29" s="15">
        <f t="shared" si="75"/>
        <v>9.4543610163333788E-3</v>
      </c>
      <c r="F29" s="15">
        <f t="shared" si="75"/>
        <v>1.0178862498715184E-2</v>
      </c>
      <c r="G29" s="15">
        <f t="shared" si="75"/>
        <v>1.0680788859464553E-2</v>
      </c>
      <c r="H29" s="15">
        <f t="shared" si="75"/>
        <v>3.731570077465946E-3</v>
      </c>
      <c r="I29" s="15">
        <f t="shared" si="75"/>
        <v>2.7213007773556849E-3</v>
      </c>
      <c r="J29" s="15">
        <f>(J28*$C$13)/$C$12</f>
        <v>4.1175686536221098E-3</v>
      </c>
      <c r="K29" s="15">
        <f t="shared" si="75"/>
        <v>2.1484113990630723E-3</v>
      </c>
      <c r="L29" s="15">
        <f t="shared" si="75"/>
        <v>2.0942266201593959E-3</v>
      </c>
      <c r="M29" s="15">
        <f t="shared" si="75"/>
        <v>3.2709012603752969E-3</v>
      </c>
      <c r="N29" s="15">
        <f t="shared" si="75"/>
        <v>-1.5248637391722727E-3</v>
      </c>
      <c r="O29" s="15">
        <f t="shared" si="75"/>
        <v>-1.6325642348554333E-3</v>
      </c>
      <c r="P29" s="15">
        <f t="shared" si="75"/>
        <v>-1.8242088453233746E-3</v>
      </c>
      <c r="Q29" s="15">
        <f t="shared" si="75"/>
        <v>-1.6136955734677163E-3</v>
      </c>
      <c r="R29" s="15">
        <f t="shared" si="75"/>
        <v>-1.9245880604909264E-3</v>
      </c>
      <c r="S29" s="15">
        <f t="shared" si="75"/>
        <v>-1.6508100455367256E-3</v>
      </c>
      <c r="T29" s="15">
        <f t="shared" si="75"/>
        <v>1.986016308954348E-3</v>
      </c>
      <c r="U29" s="15">
        <f t="shared" si="75"/>
        <v>-5.8455975356068359E-4</v>
      </c>
      <c r="V29" s="15">
        <f t="shared" si="75"/>
        <v>-5.7837109778333432E-4</v>
      </c>
      <c r="W29" s="15">
        <f t="shared" si="75"/>
        <v>-5.0247595394304603E-4</v>
      </c>
      <c r="X29" s="15">
        <f t="shared" si="75"/>
        <v>-3.3349970097161421E-4</v>
      </c>
      <c r="Y29" s="15">
        <f t="shared" si="75"/>
        <v>-1.1000781428433784E-3</v>
      </c>
    </row>
    <row r="30" spans="1:25" x14ac:dyDescent="0.25">
      <c r="A30" s="1" t="s">
        <v>10</v>
      </c>
      <c r="B30">
        <f>0.98+0.0259*LN(B29/100)</f>
        <v>0.74430611935851609</v>
      </c>
      <c r="C30">
        <f t="shared" ref="C30:Y30" si="76">0.98+0.0259*LN(C29/100)</f>
        <v>0.75150434607234418</v>
      </c>
      <c r="D30">
        <f t="shared" si="76"/>
        <v>0.75358360250012923</v>
      </c>
      <c r="E30">
        <f t="shared" si="76"/>
        <v>0.7399989619203321</v>
      </c>
      <c r="F30">
        <f t="shared" si="76"/>
        <v>0.74191134404795522</v>
      </c>
      <c r="G30">
        <f t="shared" si="76"/>
        <v>0.7431579998331671</v>
      </c>
      <c r="H30">
        <f t="shared" si="76"/>
        <v>0.71592110356154459</v>
      </c>
      <c r="I30">
        <f t="shared" si="76"/>
        <v>0.70774397927500843</v>
      </c>
      <c r="J30">
        <f t="shared" si="76"/>
        <v>0.71847053844188125</v>
      </c>
      <c r="K30">
        <f t="shared" si="76"/>
        <v>0.70162170339549279</v>
      </c>
      <c r="L30">
        <f t="shared" si="76"/>
        <v>0.70096010460852953</v>
      </c>
      <c r="M30">
        <f t="shared" si="76"/>
        <v>0.71250842850602758</v>
      </c>
      <c r="N30" t="e">
        <f t="shared" si="76"/>
        <v>#NUM!</v>
      </c>
      <c r="O30" t="e">
        <f t="shared" si="76"/>
        <v>#NUM!</v>
      </c>
      <c r="P30" t="e">
        <f t="shared" si="76"/>
        <v>#NUM!</v>
      </c>
      <c r="Q30" t="e">
        <f t="shared" si="76"/>
        <v>#NUM!</v>
      </c>
      <c r="R30" t="e">
        <f t="shared" si="76"/>
        <v>#NUM!</v>
      </c>
      <c r="S30" t="e">
        <f t="shared" si="76"/>
        <v>#NUM!</v>
      </c>
      <c r="T30">
        <f t="shared" si="76"/>
        <v>0.69958601759582029</v>
      </c>
      <c r="U30" t="e">
        <f t="shared" si="76"/>
        <v>#NUM!</v>
      </c>
      <c r="V30" t="e">
        <f t="shared" si="76"/>
        <v>#NUM!</v>
      </c>
      <c r="W30" t="e">
        <f t="shared" si="76"/>
        <v>#NUM!</v>
      </c>
      <c r="X30" t="e">
        <f t="shared" si="76"/>
        <v>#NUM!</v>
      </c>
      <c r="Y30" t="e">
        <f t="shared" si="76"/>
        <v>#NUM!</v>
      </c>
    </row>
    <row r="31" spans="1:25" x14ac:dyDescent="0.25">
      <c r="A31" s="1" t="s">
        <v>11</v>
      </c>
      <c r="B31">
        <f>0.99906+0.0259*LN(B29/100)</f>
        <v>0.76336611935851606</v>
      </c>
      <c r="C31">
        <f t="shared" ref="C31:Y31" si="77">0.99906+0.0259*LN(C29/100)</f>
        <v>0.77056434607234414</v>
      </c>
      <c r="D31">
        <f t="shared" si="77"/>
        <v>0.77264360250012909</v>
      </c>
      <c r="E31">
        <f t="shared" si="77"/>
        <v>0.75905896192033206</v>
      </c>
      <c r="F31">
        <f t="shared" si="77"/>
        <v>0.76097134404795508</v>
      </c>
      <c r="G31">
        <f t="shared" si="77"/>
        <v>0.76221799983316707</v>
      </c>
      <c r="H31">
        <f t="shared" si="77"/>
        <v>0.73498110356154456</v>
      </c>
      <c r="I31">
        <f t="shared" si="77"/>
        <v>0.7268039792750085</v>
      </c>
      <c r="J31">
        <f t="shared" si="77"/>
        <v>0.7375305384418811</v>
      </c>
      <c r="K31">
        <f t="shared" si="77"/>
        <v>0.72068170339549265</v>
      </c>
      <c r="L31">
        <f t="shared" si="77"/>
        <v>0.7200201046085295</v>
      </c>
      <c r="M31">
        <f t="shared" si="77"/>
        <v>0.73156842850602755</v>
      </c>
      <c r="N31" t="e">
        <f t="shared" si="77"/>
        <v>#NUM!</v>
      </c>
      <c r="O31" t="e">
        <f t="shared" si="77"/>
        <v>#NUM!</v>
      </c>
      <c r="P31" t="e">
        <f t="shared" si="77"/>
        <v>#NUM!</v>
      </c>
      <c r="Q31" t="e">
        <f t="shared" si="77"/>
        <v>#NUM!</v>
      </c>
      <c r="R31" t="e">
        <f t="shared" si="77"/>
        <v>#NUM!</v>
      </c>
      <c r="S31" t="e">
        <f t="shared" si="77"/>
        <v>#NUM!</v>
      </c>
      <c r="T31">
        <f t="shared" si="77"/>
        <v>0.71864601759582025</v>
      </c>
      <c r="U31" t="e">
        <f t="shared" si="77"/>
        <v>#NUM!</v>
      </c>
      <c r="V31" t="e">
        <f t="shared" si="77"/>
        <v>#NUM!</v>
      </c>
      <c r="W31" t="e">
        <f t="shared" si="77"/>
        <v>#NUM!</v>
      </c>
      <c r="X31" t="e">
        <f t="shared" si="77"/>
        <v>#NUM!</v>
      </c>
      <c r="Y31" t="e">
        <f t="shared" si="77"/>
        <v>#NUM!</v>
      </c>
    </row>
    <row r="32" spans="1:25" x14ac:dyDescent="0.25">
      <c r="B32" s="7"/>
    </row>
    <row r="34" spans="1:19" x14ac:dyDescent="0.25">
      <c r="A34" s="3" t="s">
        <v>24</v>
      </c>
    </row>
    <row r="35" spans="1:19" x14ac:dyDescent="0.25">
      <c r="B35" s="19" t="s">
        <v>12</v>
      </c>
      <c r="C35" s="17"/>
      <c r="D35" s="17"/>
      <c r="E35" s="17"/>
      <c r="F35" s="17"/>
      <c r="G35" s="18"/>
      <c r="H35" s="17" t="s">
        <v>13</v>
      </c>
      <c r="I35" s="17"/>
      <c r="J35" s="17"/>
      <c r="K35" s="17"/>
      <c r="L35" s="17"/>
      <c r="M35" s="18"/>
      <c r="N35" s="17" t="s">
        <v>14</v>
      </c>
      <c r="O35" s="17"/>
      <c r="P35" s="17"/>
      <c r="Q35" s="17"/>
      <c r="R35" s="17"/>
      <c r="S35" s="18"/>
    </row>
    <row r="36" spans="1:19" x14ac:dyDescent="0.25">
      <c r="A36" s="1" t="s">
        <v>0</v>
      </c>
      <c r="H36">
        <f>AVERAGE(H4:I4,K4:L4)</f>
        <v>116650.84646654</v>
      </c>
      <c r="N36">
        <f>AVERAGE(N4:O4,Q4:R4)</f>
        <v>116650.84646654</v>
      </c>
    </row>
    <row r="37" spans="1:19" x14ac:dyDescent="0.25">
      <c r="A37" s="1" t="s">
        <v>1</v>
      </c>
      <c r="H37">
        <f>AVERAGE(H5:I5,K5:L5)</f>
        <v>12404.121106218001</v>
      </c>
      <c r="N37">
        <f>AVERAGE(N5:O5,Q5:R5)</f>
        <v>12627.6562955995</v>
      </c>
    </row>
    <row r="38" spans="1:19" x14ac:dyDescent="0.25">
      <c r="A38" s="1" t="s">
        <v>2</v>
      </c>
      <c r="H38">
        <f>H36-H37</f>
        <v>104246.72536032199</v>
      </c>
      <c r="N38">
        <f>N36-N37</f>
        <v>104023.19017094049</v>
      </c>
    </row>
    <row r="39" spans="1:19" x14ac:dyDescent="0.25">
      <c r="A39" s="1" t="s">
        <v>3</v>
      </c>
      <c r="H39" s="5">
        <f t="shared" ref="H39" si="78">(H38/H36)*100</f>
        <v>89.366454267628498</v>
      </c>
      <c r="N39" s="5">
        <f t="shared" ref="N39" si="79">(N38/N36)*100</f>
        <v>89.174826691702052</v>
      </c>
    </row>
    <row r="40" spans="1:19" x14ac:dyDescent="0.25">
      <c r="A40" s="1" t="s">
        <v>4</v>
      </c>
      <c r="H40" s="5">
        <f t="shared" ref="H40" si="80">H39/100</f>
        <v>0.89366454267628503</v>
      </c>
      <c r="N40" s="5">
        <f t="shared" ref="N40" si="81">N39/100</f>
        <v>0.89174826691702047</v>
      </c>
    </row>
    <row r="41" spans="1:19" x14ac:dyDescent="0.25">
      <c r="A41" s="1" t="s">
        <v>5</v>
      </c>
      <c r="H41" s="6">
        <v>21.696666666666669</v>
      </c>
      <c r="N41" s="6">
        <v>21.696666666666669</v>
      </c>
    </row>
    <row r="42" spans="1:19" x14ac:dyDescent="0.25">
      <c r="A42" s="1" t="s">
        <v>6</v>
      </c>
      <c r="H42" s="5">
        <f>H41*(1-H40)</f>
        <v>2.3071249724002025</v>
      </c>
      <c r="N42" s="5">
        <f>N41*(1-N40)</f>
        <v>2.3487017687903795</v>
      </c>
    </row>
    <row r="44" spans="1:19" x14ac:dyDescent="0.25">
      <c r="A44" s="1" t="s">
        <v>8</v>
      </c>
      <c r="H44" s="5">
        <f>H11-$H$42</f>
        <v>3.962875027599797</v>
      </c>
      <c r="I44" s="5">
        <f t="shared" ref="I44:L44" si="82">I11-$H$42</f>
        <v>3.6628750275997972</v>
      </c>
      <c r="J44" s="5">
        <f t="shared" si="82"/>
        <v>3.1762083609331317</v>
      </c>
      <c r="K44" s="5">
        <f t="shared" si="82"/>
        <v>4.7928750275997984</v>
      </c>
      <c r="L44" s="5">
        <f t="shared" si="82"/>
        <v>5.1595416942664638</v>
      </c>
      <c r="M44" s="5">
        <f>M11-$H$42</f>
        <v>4.3428750275997974</v>
      </c>
      <c r="N44" s="5">
        <f>N11-$N$42</f>
        <v>3.4631564542953797E-2</v>
      </c>
      <c r="O44" s="5">
        <f t="shared" ref="O44:S44" si="83">O11-$N$42</f>
        <v>-3.5368435457046044E-2</v>
      </c>
      <c r="P44" s="5">
        <f t="shared" si="83"/>
        <v>-4.5368435457046274E-2</v>
      </c>
      <c r="Q44" s="5">
        <f t="shared" si="83"/>
        <v>-0.12203510212370938</v>
      </c>
      <c r="R44" s="5">
        <f t="shared" si="83"/>
        <v>-0.2420351021237126</v>
      </c>
      <c r="S44" s="5">
        <f t="shared" si="83"/>
        <v>-0.10203510212371292</v>
      </c>
    </row>
    <row r="45" spans="1:19" x14ac:dyDescent="0.25">
      <c r="A45" s="1" t="s">
        <v>9</v>
      </c>
      <c r="H45" s="15">
        <f t="shared" ref="H45" si="84">(H44*$C$13)/$C$12</f>
        <v>1.0849480585678469E-2</v>
      </c>
      <c r="I45" s="15">
        <f t="shared" ref="I45" si="85">(I44*$C$13)/$C$12</f>
        <v>1.0028146540815868E-2</v>
      </c>
      <c r="J45" s="15">
        <f t="shared" ref="J45" si="86">(J44*$C$13)/$C$12</f>
        <v>8.6957602013720929E-3</v>
      </c>
      <c r="K45" s="15">
        <f t="shared" ref="K45" si="87">(K44*$C$13)/$C$12</f>
        <v>1.3121838109798343E-2</v>
      </c>
      <c r="L45" s="15">
        <f t="shared" ref="L45" si="88">(L44*$C$13)/$C$12</f>
        <v>1.4125690831297076E-2</v>
      </c>
      <c r="M45" s="15">
        <f t="shared" ref="M45" si="89">(M44*$C$13)/$C$12</f>
        <v>1.1889837042504434E-2</v>
      </c>
      <c r="N45" s="15">
        <f t="shared" ref="N45" si="90">(N44*$C$13)/$C$12</f>
        <v>9.4813609953281827E-5</v>
      </c>
      <c r="O45" s="15">
        <f t="shared" ref="O45" si="91">(O44*$C$13)/$C$12</f>
        <v>-9.6831000514658461E-5</v>
      </c>
      <c r="P45" s="15">
        <f t="shared" ref="P45" si="92">(P44*$C$13)/$C$12</f>
        <v>-1.242088020100792E-4</v>
      </c>
      <c r="Q45" s="15">
        <f t="shared" ref="Q45" si="93">(Q44*$C$13)/$C$12</f>
        <v>-3.3410528014162356E-4</v>
      </c>
      <c r="R45" s="15">
        <f t="shared" ref="R45" si="94">(R44*$C$13)/$C$12</f>
        <v>-6.6263889808667361E-4</v>
      </c>
      <c r="S45" s="15">
        <f t="shared" ref="S45" si="95">(S44*$C$13)/$C$12</f>
        <v>-2.7934967715079304E-4</v>
      </c>
    </row>
    <row r="46" spans="1:19" x14ac:dyDescent="0.25">
      <c r="A46" s="1" t="s">
        <v>10</v>
      </c>
      <c r="H46">
        <f t="shared" ref="H46" si="96">0.98+0.0259*LN(H45/100)</f>
        <v>0.74356386610698999</v>
      </c>
      <c r="I46">
        <f t="shared" ref="I46" si="97">0.98+0.0259*LN(I45/100)</f>
        <v>0.74152498150513968</v>
      </c>
      <c r="J46">
        <f t="shared" ref="J46" si="98">0.98+0.0259*LN(J45/100)</f>
        <v>0.73783267181608836</v>
      </c>
      <c r="K46">
        <f t="shared" ref="K46" si="99">0.98+0.0259*LN(K45/100)</f>
        <v>0.74848902738182932</v>
      </c>
      <c r="L46">
        <f t="shared" ref="L46" si="100">0.98+0.0259*LN(L45/100)</f>
        <v>0.7503983057292668</v>
      </c>
      <c r="M46">
        <f t="shared" ref="M46" si="101">0.98+0.0259*LN(M45/100)</f>
        <v>0.7459354461915475</v>
      </c>
      <c r="N46">
        <f t="shared" ref="N46" si="102">0.98+0.0259*LN(N45/100)</f>
        <v>0.62079891449572577</v>
      </c>
      <c r="O46" t="e">
        <f t="shared" ref="O46" si="103">0.98+0.0259*LN(O45/100)</f>
        <v>#NUM!</v>
      </c>
      <c r="P46" t="e">
        <f t="shared" ref="P46" si="104">0.98+0.0259*LN(P45/100)</f>
        <v>#NUM!</v>
      </c>
      <c r="Q46" t="e">
        <f t="shared" ref="Q46" si="105">0.98+0.0259*LN(Q45/100)</f>
        <v>#NUM!</v>
      </c>
      <c r="R46" t="e">
        <f t="shared" ref="R46" si="106">0.98+0.0259*LN(R45/100)</f>
        <v>#NUM!</v>
      </c>
      <c r="S46" t="e">
        <f t="shared" ref="S46" si="107">0.98+0.0259*LN(S45/100)</f>
        <v>#NUM!</v>
      </c>
    </row>
    <row r="47" spans="1:19" x14ac:dyDescent="0.25">
      <c r="A47" s="1" t="s">
        <v>11</v>
      </c>
      <c r="H47">
        <f t="shared" ref="H47:S47" si="108">0.99906+0.0259*LN(H45/100)</f>
        <v>0.76262386610698996</v>
      </c>
      <c r="I47">
        <f t="shared" si="108"/>
        <v>0.76058498150513965</v>
      </c>
      <c r="J47">
        <f t="shared" si="108"/>
        <v>0.75689267181608832</v>
      </c>
      <c r="K47">
        <f t="shared" si="108"/>
        <v>0.76754902738182929</v>
      </c>
      <c r="L47">
        <f t="shared" si="108"/>
        <v>0.76945830572926677</v>
      </c>
      <c r="M47">
        <f t="shared" si="108"/>
        <v>0.76499544619154747</v>
      </c>
      <c r="N47">
        <f t="shared" si="108"/>
        <v>0.63985891449572574</v>
      </c>
      <c r="O47" t="e">
        <f t="shared" si="108"/>
        <v>#NUM!</v>
      </c>
      <c r="P47" t="e">
        <f t="shared" si="108"/>
        <v>#NUM!</v>
      </c>
      <c r="Q47" t="e">
        <f t="shared" si="108"/>
        <v>#NUM!</v>
      </c>
      <c r="R47" t="e">
        <f t="shared" si="108"/>
        <v>#NUM!</v>
      </c>
      <c r="S47" t="e">
        <f t="shared" si="108"/>
        <v>#NUM!</v>
      </c>
    </row>
    <row r="50" spans="1:25" x14ac:dyDescent="0.25">
      <c r="B50" s="17" t="s">
        <v>16</v>
      </c>
      <c r="C50" s="17"/>
      <c r="D50" s="17"/>
      <c r="E50" s="17"/>
      <c r="F50" s="17"/>
      <c r="G50" s="18"/>
      <c r="H50" s="17" t="s">
        <v>15</v>
      </c>
      <c r="I50" s="17"/>
      <c r="J50" s="17"/>
      <c r="K50" s="17"/>
      <c r="L50" s="17"/>
      <c r="M50" s="18"/>
      <c r="N50" s="17" t="s">
        <v>18</v>
      </c>
      <c r="O50" s="17"/>
      <c r="P50" s="17"/>
      <c r="Q50" s="17"/>
      <c r="R50" s="17"/>
      <c r="S50" s="18"/>
      <c r="T50" s="17" t="s">
        <v>21</v>
      </c>
      <c r="U50" s="17"/>
      <c r="V50" s="17"/>
      <c r="W50" s="17"/>
      <c r="X50" s="17"/>
      <c r="Y50" s="18"/>
    </row>
    <row r="51" spans="1:25" x14ac:dyDescent="0.25">
      <c r="A51" s="1" t="s">
        <v>0</v>
      </c>
      <c r="B51">
        <f>AVERAGE(B20:C20,E20:F20)</f>
        <v>116650.84646654</v>
      </c>
      <c r="H51">
        <f>AVERAGE(H20:I20,K20:L20)</f>
        <v>116650.84646654</v>
      </c>
      <c r="N51">
        <f>AVERAGE(N20:O20,Q20:R20)</f>
        <v>116650.84646654</v>
      </c>
      <c r="T51">
        <f>AVERAGE(T20:U20,W20:X20)</f>
        <v>116650.84646654</v>
      </c>
    </row>
    <row r="52" spans="1:25" x14ac:dyDescent="0.25">
      <c r="A52" s="1" t="s">
        <v>1</v>
      </c>
      <c r="B52">
        <f>AVERAGE(B21:C21,E21:F21)</f>
        <v>11473.38388848825</v>
      </c>
      <c r="H52">
        <f>AVERAGE(H21:I21,K21:L21)</f>
        <v>12213.523634218251</v>
      </c>
      <c r="N52">
        <f>AVERAGE(N21:O21,Q21:R21)</f>
        <v>12198.703259319</v>
      </c>
      <c r="T52">
        <f>AVERAGE(T21:U21,W21:X21)</f>
        <v>12043.38819680975</v>
      </c>
    </row>
    <row r="53" spans="1:25" x14ac:dyDescent="0.25">
      <c r="A53" s="1" t="s">
        <v>2</v>
      </c>
      <c r="B53">
        <f>B51-B52</f>
        <v>105177.46257805175</v>
      </c>
      <c r="H53">
        <f>H51-H52</f>
        <v>104437.32283232175</v>
      </c>
      <c r="N53">
        <f>N51-N52</f>
        <v>104452.143207221</v>
      </c>
      <c r="T53">
        <f>T51-T52</f>
        <v>104607.45826973024</v>
      </c>
    </row>
    <row r="54" spans="1:25" x14ac:dyDescent="0.25">
      <c r="A54" s="1" t="s">
        <v>3</v>
      </c>
      <c r="B54" s="5">
        <f t="shared" ref="B54" si="109">(B53/B51)*100</f>
        <v>90.164337219979572</v>
      </c>
      <c r="H54" s="5">
        <f t="shared" ref="H54" si="110">(H53/H51)*100</f>
        <v>89.529845685499112</v>
      </c>
      <c r="N54" s="5">
        <f t="shared" ref="N54" si="111">(N53/N51)*100</f>
        <v>89.542550586790597</v>
      </c>
      <c r="T54" s="5">
        <f t="shared" ref="T54" si="112">(T53/T51)*100</f>
        <v>89.675695837951537</v>
      </c>
    </row>
    <row r="55" spans="1:25" x14ac:dyDescent="0.25">
      <c r="A55" s="1" t="s">
        <v>4</v>
      </c>
      <c r="B55" s="5">
        <f t="shared" ref="B55" si="113">B54/100</f>
        <v>0.90164337219979573</v>
      </c>
      <c r="H55" s="5">
        <f t="shared" ref="H55" si="114">H54/100</f>
        <v>0.8952984568549911</v>
      </c>
      <c r="N55" s="5">
        <f t="shared" ref="N55" si="115">N54/100</f>
        <v>0.89542550586790592</v>
      </c>
      <c r="T55" s="5">
        <f t="shared" ref="T55" si="116">T54/100</f>
        <v>0.89675695837951541</v>
      </c>
    </row>
    <row r="56" spans="1:25" x14ac:dyDescent="0.25">
      <c r="A56" s="1" t="s">
        <v>5</v>
      </c>
      <c r="B56" s="6">
        <v>21.696666666666669</v>
      </c>
      <c r="H56" s="6">
        <v>21.696666666666669</v>
      </c>
      <c r="N56" s="6">
        <v>21.696666666666669</v>
      </c>
      <c r="T56" s="6">
        <v>21.696666666666669</v>
      </c>
    </row>
    <row r="57" spans="1:25" x14ac:dyDescent="0.25">
      <c r="A57" s="1" t="s">
        <v>6</v>
      </c>
      <c r="B57" s="5">
        <f>B56*(1-B55)</f>
        <v>2.134010967838432</v>
      </c>
      <c r="H57" s="5">
        <f>H56*(1-H55)</f>
        <v>2.2716744811028766</v>
      </c>
      <c r="N57" s="5">
        <f>N56*(1-N55)</f>
        <v>2.2689179410193345</v>
      </c>
      <c r="T57" s="5">
        <f>T56*(1-T55)</f>
        <v>2.2400298596924477</v>
      </c>
    </row>
    <row r="59" spans="1:25" x14ac:dyDescent="0.25">
      <c r="A59" s="1" t="s">
        <v>8</v>
      </c>
      <c r="B59" s="5">
        <f>B27-$B$57</f>
        <v>4.1159890321615684</v>
      </c>
      <c r="C59" s="5">
        <f t="shared" ref="C59:G59" si="117">C27-$B$57</f>
        <v>5.4159890321615674</v>
      </c>
      <c r="D59" s="5">
        <f t="shared" si="117"/>
        <v>5.8726556988282343</v>
      </c>
      <c r="E59" s="5">
        <f t="shared" si="117"/>
        <v>3.5559890321615684</v>
      </c>
      <c r="F59" s="5">
        <f t="shared" si="117"/>
        <v>3.5459890321615677</v>
      </c>
      <c r="G59" s="5">
        <f t="shared" si="117"/>
        <v>3.7293223654949013</v>
      </c>
      <c r="H59" s="5">
        <f>H27-$H$57</f>
        <v>1.4349921855637904</v>
      </c>
      <c r="I59" s="5">
        <f t="shared" ref="I59:M59" si="118">I27-$H$57</f>
        <v>0.9983255188971234</v>
      </c>
      <c r="J59" s="5">
        <f t="shared" si="118"/>
        <v>1.5083255188971232</v>
      </c>
      <c r="K59" s="5">
        <f t="shared" si="118"/>
        <v>0.72832551889712338</v>
      </c>
      <c r="L59" s="5">
        <f t="shared" si="118"/>
        <v>0.74499218556379043</v>
      </c>
      <c r="M59" s="5">
        <f t="shared" si="118"/>
        <v>1.1383255188971235</v>
      </c>
      <c r="N59" s="5">
        <f>N27-$N$57</f>
        <v>-0.51891794101933453</v>
      </c>
      <c r="O59" s="5">
        <f t="shared" ref="O59:S59" si="119">O27-$N$57</f>
        <v>-0.67891794101933445</v>
      </c>
      <c r="P59" s="5">
        <f t="shared" si="119"/>
        <v>-0.74891794101933473</v>
      </c>
      <c r="Q59" s="5">
        <f t="shared" si="119"/>
        <v>-0.54891794101933455</v>
      </c>
      <c r="R59" s="5">
        <f t="shared" si="119"/>
        <v>-0.69891794101933447</v>
      </c>
      <c r="S59" s="5">
        <f t="shared" si="119"/>
        <v>-0.5989179410193346</v>
      </c>
      <c r="T59" s="5">
        <f>T27-$T$57</f>
        <v>0.70997014030755201</v>
      </c>
      <c r="U59" s="5">
        <f t="shared" ref="U59:Y59" si="120">U27-$T$57</f>
        <v>-0.23002985969244794</v>
      </c>
      <c r="V59" s="5">
        <f t="shared" si="120"/>
        <v>-0.22669652635911453</v>
      </c>
      <c r="W59" s="5">
        <f t="shared" si="120"/>
        <v>-0.12336319302578103</v>
      </c>
      <c r="X59" s="5">
        <f t="shared" si="120"/>
        <v>-0.15002985969244742</v>
      </c>
      <c r="Y59" s="5">
        <f t="shared" si="120"/>
        <v>-0.43002985969244789</v>
      </c>
    </row>
    <row r="60" spans="1:25" x14ac:dyDescent="0.25">
      <c r="A60" s="1" t="s">
        <v>9</v>
      </c>
      <c r="B60" s="15">
        <f t="shared" ref="B60" si="121">(B59*$C$13)/$C$12</f>
        <v>1.1268673067984573E-2</v>
      </c>
      <c r="C60" s="15">
        <f t="shared" ref="C60" si="122">(C59*$C$13)/$C$12</f>
        <v>1.4827787262389182E-2</v>
      </c>
      <c r="D60" s="15">
        <f t="shared" ref="D60" si="123">(D59*$C$13)/$C$12</f>
        <v>1.6078040197346703E-2</v>
      </c>
      <c r="E60" s="15">
        <f t="shared" ref="E60" si="124">(E59*$C$13)/$C$12</f>
        <v>9.7355161842410474E-3</v>
      </c>
      <c r="F60" s="15">
        <f t="shared" ref="F60" si="125">(F59*$C$13)/$C$12</f>
        <v>9.708138382745625E-3</v>
      </c>
      <c r="G60" s="15">
        <f t="shared" ref="G60" si="126">(G59*$C$13)/$C$12</f>
        <v>1.0210064743494994E-2</v>
      </c>
      <c r="H60" s="15">
        <f t="shared" ref="H60" si="127">(H59*$C$13)/$C$12</f>
        <v>3.9286931203844503E-3</v>
      </c>
      <c r="I60" s="15">
        <f t="shared" ref="I60" si="128">(I59*$C$13)/$C$12</f>
        <v>2.7331957884177715E-3</v>
      </c>
      <c r="J60" s="15">
        <f t="shared" ref="J60" si="129">(J59*$C$13)/$C$12</f>
        <v>4.1294636646841965E-3</v>
      </c>
      <c r="K60" s="15">
        <f t="shared" ref="K60" si="130">(K59*$C$13)/$C$12</f>
        <v>1.9939951480414287E-3</v>
      </c>
      <c r="L60" s="15">
        <f t="shared" ref="L60" si="131">(L59*$C$13)/$C$12</f>
        <v>2.039624817200463E-3</v>
      </c>
      <c r="M60" s="15">
        <f t="shared" ref="M60" si="132">(M59*$C$13)/$C$12</f>
        <v>3.1164850093536533E-3</v>
      </c>
      <c r="N60" s="15">
        <f t="shared" ref="N60" si="133">(N59*$C$13)/$C$12</f>
        <v>-1.4206832381639459E-3</v>
      </c>
      <c r="O60" s="15">
        <f t="shared" ref="O60" si="134">(O59*$C$13)/$C$12</f>
        <v>-1.8587280620906671E-3</v>
      </c>
      <c r="P60" s="15">
        <f t="shared" ref="P60" si="135">(P59*$C$13)/$C$12</f>
        <v>-2.0503726725586086E-3</v>
      </c>
      <c r="Q60" s="15">
        <f t="shared" ref="Q60" si="136">(Q59*$C$13)/$C$12</f>
        <v>-1.5028166426502062E-3</v>
      </c>
      <c r="R60" s="15">
        <f t="shared" ref="R60" si="137">(R59*$C$13)/$C$12</f>
        <v>-1.9134836650815076E-3</v>
      </c>
      <c r="S60" s="15">
        <f t="shared" ref="S60" si="138">(S59*$C$13)/$C$12</f>
        <v>-1.6397056501273068E-3</v>
      </c>
      <c r="T60" s="15">
        <f t="shared" ref="T60" si="139">(T59*$C$13)/$C$12</f>
        <v>1.9437421569015719E-3</v>
      </c>
      <c r="U60" s="15">
        <f t="shared" ref="U60" si="140">(U59*$C$13)/$C$12</f>
        <v>-6.2977118366791779E-4</v>
      </c>
      <c r="V60" s="15">
        <f t="shared" ref="V60" si="141">(V59*$C$13)/$C$12</f>
        <v>-6.2064524983611075E-4</v>
      </c>
      <c r="W60" s="15">
        <f t="shared" ref="W60" si="142">(W59*$C$13)/$C$12</f>
        <v>-3.3774130105010267E-4</v>
      </c>
      <c r="X60" s="15">
        <f t="shared" ref="X60" si="143">(X59*$C$13)/$C$12</f>
        <v>-4.1074877170455551E-4</v>
      </c>
      <c r="Y60" s="15">
        <f t="shared" ref="Y60" si="144">(Y59*$C$13)/$C$12</f>
        <v>-1.1773272135763198E-3</v>
      </c>
    </row>
    <row r="61" spans="1:25" x14ac:dyDescent="0.25">
      <c r="A61" s="1" t="s">
        <v>10</v>
      </c>
      <c r="B61">
        <f t="shared" ref="B61" si="145">0.98+0.0259*LN(B60/100)</f>
        <v>0.74454571890318166</v>
      </c>
      <c r="C61">
        <f t="shared" ref="C61" si="146">0.98+0.0259*LN(C60/100)</f>
        <v>0.75165465655576225</v>
      </c>
      <c r="D61">
        <f t="shared" ref="D61" si="147">0.98+0.0259*LN(D60/100)</f>
        <v>0.75375129884872982</v>
      </c>
      <c r="E61">
        <f t="shared" ref="E61" si="148">0.98+0.0259*LN(E60/100)</f>
        <v>0.74075794957630592</v>
      </c>
      <c r="F61">
        <f t="shared" ref="F61" si="149">0.98+0.0259*LN(F60/100)</f>
        <v>0.74068501210203563</v>
      </c>
      <c r="G61">
        <f t="shared" ref="G61" si="150">0.98+0.0259*LN(G60/100)</f>
        <v>0.7419906163668053</v>
      </c>
      <c r="H61">
        <f t="shared" ref="H61" si="151">0.98+0.0259*LN(H60/100)</f>
        <v>0.71725437738626585</v>
      </c>
      <c r="I61">
        <f t="shared" ref="I61" si="152">0.98+0.0259*LN(I60/100)</f>
        <v>0.70785694342162808</v>
      </c>
      <c r="J61">
        <f t="shared" ref="J61" si="153">0.98+0.0259*LN(J60/100)</f>
        <v>0.71854525162069627</v>
      </c>
      <c r="K61">
        <f t="shared" ref="K61" si="154">0.98+0.0259*LN(K60/100)</f>
        <v>0.69968986262814192</v>
      </c>
      <c r="L61">
        <f t="shared" ref="L61" si="155">0.98+0.0259*LN(L60/100)</f>
        <v>0.7002758666924207</v>
      </c>
      <c r="M61">
        <f t="shared" ref="M61" si="156">0.98+0.0259*LN(M60/100)</f>
        <v>0.7112559098268425</v>
      </c>
      <c r="N61" t="e">
        <f t="shared" ref="N61" si="157">0.98+0.0259*LN(N60/100)</f>
        <v>#NUM!</v>
      </c>
      <c r="O61" t="e">
        <f t="shared" ref="O61" si="158">0.98+0.0259*LN(O60/100)</f>
        <v>#NUM!</v>
      </c>
      <c r="P61" t="e">
        <f t="shared" ref="P61" si="159">0.98+0.0259*LN(P60/100)</f>
        <v>#NUM!</v>
      </c>
      <c r="Q61" t="e">
        <f t="shared" ref="Q61" si="160">0.98+0.0259*LN(Q60/100)</f>
        <v>#NUM!</v>
      </c>
      <c r="R61" t="e">
        <f t="shared" ref="R61" si="161">0.98+0.0259*LN(R60/100)</f>
        <v>#NUM!</v>
      </c>
      <c r="S61" t="e">
        <f t="shared" ref="S61" si="162">0.98+0.0259*LN(S60/100)</f>
        <v>#NUM!</v>
      </c>
      <c r="T61">
        <f t="shared" ref="T61" si="163">0.98+0.0259*LN(T60/100)</f>
        <v>0.69902876056055119</v>
      </c>
      <c r="U61" t="e">
        <f t="shared" ref="U61" si="164">0.98+0.0259*LN(U60/100)</f>
        <v>#NUM!</v>
      </c>
      <c r="V61" t="e">
        <f t="shared" ref="V61" si="165">0.98+0.0259*LN(V60/100)</f>
        <v>#NUM!</v>
      </c>
      <c r="W61" t="e">
        <f t="shared" ref="W61" si="166">0.98+0.0259*LN(W60/100)</f>
        <v>#NUM!</v>
      </c>
      <c r="X61" t="e">
        <f t="shared" ref="X61" si="167">0.98+0.0259*LN(X60/100)</f>
        <v>#NUM!</v>
      </c>
      <c r="Y61" t="e">
        <f t="shared" ref="Y61" si="168">0.98+0.0259*LN(Y60/100)</f>
        <v>#NUM!</v>
      </c>
    </row>
    <row r="62" spans="1:25" x14ac:dyDescent="0.25">
      <c r="A62" s="1" t="s">
        <v>11</v>
      </c>
      <c r="B62">
        <f t="shared" ref="B62:Y62" si="169">0.99906+0.0259*LN(B60/100)</f>
        <v>0.76360571890318163</v>
      </c>
      <c r="C62">
        <f t="shared" si="169"/>
        <v>0.77071465655576232</v>
      </c>
      <c r="D62">
        <f t="shared" si="169"/>
        <v>0.77281129884872979</v>
      </c>
      <c r="E62">
        <f t="shared" si="169"/>
        <v>0.75981794957630577</v>
      </c>
      <c r="F62">
        <f t="shared" si="169"/>
        <v>0.7597450121020356</v>
      </c>
      <c r="G62">
        <f t="shared" si="169"/>
        <v>0.76105061636680527</v>
      </c>
      <c r="H62">
        <f t="shared" si="169"/>
        <v>0.73631437738626593</v>
      </c>
      <c r="I62">
        <f t="shared" si="169"/>
        <v>0.72691694342162805</v>
      </c>
      <c r="J62">
        <f t="shared" si="169"/>
        <v>0.73760525162069634</v>
      </c>
      <c r="K62">
        <f t="shared" si="169"/>
        <v>0.71874986262814189</v>
      </c>
      <c r="L62">
        <f t="shared" si="169"/>
        <v>0.71933586669242056</v>
      </c>
      <c r="M62">
        <f t="shared" si="169"/>
        <v>0.73031590982684258</v>
      </c>
      <c r="N62" t="e">
        <f t="shared" si="169"/>
        <v>#NUM!</v>
      </c>
      <c r="O62" t="e">
        <f t="shared" si="169"/>
        <v>#NUM!</v>
      </c>
      <c r="P62" t="e">
        <f t="shared" si="169"/>
        <v>#NUM!</v>
      </c>
      <c r="Q62" t="e">
        <f t="shared" si="169"/>
        <v>#NUM!</v>
      </c>
      <c r="R62" t="e">
        <f t="shared" si="169"/>
        <v>#NUM!</v>
      </c>
      <c r="S62" t="e">
        <f t="shared" si="169"/>
        <v>#NUM!</v>
      </c>
      <c r="T62">
        <f t="shared" si="169"/>
        <v>0.71808876056055104</v>
      </c>
      <c r="U62" t="e">
        <f t="shared" si="169"/>
        <v>#NUM!</v>
      </c>
      <c r="V62" t="e">
        <f t="shared" si="169"/>
        <v>#NUM!</v>
      </c>
      <c r="W62" t="e">
        <f t="shared" si="169"/>
        <v>#NUM!</v>
      </c>
      <c r="X62" t="e">
        <f t="shared" si="169"/>
        <v>#NUM!</v>
      </c>
      <c r="Y62" t="e">
        <f t="shared" si="169"/>
        <v>#NUM!</v>
      </c>
    </row>
  </sheetData>
  <mergeCells count="28">
    <mergeCell ref="Q3:S3"/>
    <mergeCell ref="B19:D19"/>
    <mergeCell ref="E19:G19"/>
    <mergeCell ref="B2:G2"/>
    <mergeCell ref="H2:M2"/>
    <mergeCell ref="N2:S2"/>
    <mergeCell ref="B3:D3"/>
    <mergeCell ref="E3:G3"/>
    <mergeCell ref="H3:J3"/>
    <mergeCell ref="K3:M3"/>
    <mergeCell ref="N3:P3"/>
    <mergeCell ref="T50:Y50"/>
    <mergeCell ref="B35:G35"/>
    <mergeCell ref="W19:Y19"/>
    <mergeCell ref="H18:M18"/>
    <mergeCell ref="N18:S18"/>
    <mergeCell ref="T18:Y18"/>
    <mergeCell ref="B18:G18"/>
    <mergeCell ref="H19:J19"/>
    <mergeCell ref="K19:M19"/>
    <mergeCell ref="N19:P19"/>
    <mergeCell ref="Q19:S19"/>
    <mergeCell ref="T19:V19"/>
    <mergeCell ref="H35:M35"/>
    <mergeCell ref="N35:S35"/>
    <mergeCell ref="B50:G50"/>
    <mergeCell ref="H50:M50"/>
    <mergeCell ref="N50:S5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EA198-9605-41C4-B53A-FAB197E02155}">
  <dimension ref="A2:Z21"/>
  <sheetViews>
    <sheetView workbookViewId="0">
      <selection activeCell="H20" sqref="H20"/>
    </sheetView>
  </sheetViews>
  <sheetFormatPr defaultRowHeight="15" x14ac:dyDescent="0.25"/>
  <cols>
    <col min="8" max="8" width="9.140625" style="1"/>
    <col min="14" max="14" width="9.140625" style="1"/>
    <col min="20" max="20" width="9.140625" style="1"/>
    <col min="26" max="26" width="9.140625" style="1"/>
  </cols>
  <sheetData>
    <row r="2" spans="1:26" x14ac:dyDescent="0.25">
      <c r="B2" s="17" t="s">
        <v>12</v>
      </c>
      <c r="C2" s="17"/>
      <c r="D2" s="17"/>
      <c r="E2" s="17"/>
      <c r="F2" s="17"/>
      <c r="G2" s="17"/>
      <c r="I2" s="19" t="s">
        <v>13</v>
      </c>
      <c r="J2" s="17"/>
      <c r="K2" s="17"/>
      <c r="L2" s="17"/>
      <c r="M2" s="17"/>
      <c r="N2" s="17"/>
      <c r="O2" s="19" t="s">
        <v>14</v>
      </c>
      <c r="P2" s="17"/>
      <c r="Q2" s="17"/>
      <c r="R2" s="17"/>
      <c r="S2" s="17"/>
      <c r="T2" s="17"/>
      <c r="U2" s="19" t="s">
        <v>16</v>
      </c>
      <c r="V2" s="17"/>
      <c r="W2" s="17"/>
      <c r="X2" s="17"/>
      <c r="Y2" s="17"/>
      <c r="Z2" s="18"/>
    </row>
    <row r="3" spans="1:26" s="2" customFormat="1" ht="15.75" thickBot="1" x14ac:dyDescent="0.3">
      <c r="B3" s="20">
        <v>9421</v>
      </c>
      <c r="C3" s="20"/>
      <c r="D3" s="20"/>
      <c r="E3" s="20">
        <v>9422</v>
      </c>
      <c r="F3" s="20"/>
      <c r="G3" s="20"/>
      <c r="H3" s="4"/>
      <c r="I3" s="22">
        <v>9423</v>
      </c>
      <c r="J3" s="20"/>
      <c r="K3" s="20"/>
      <c r="L3" s="20">
        <v>9424</v>
      </c>
      <c r="M3" s="20"/>
      <c r="N3" s="21"/>
      <c r="O3" s="20">
        <v>9425</v>
      </c>
      <c r="P3" s="20"/>
      <c r="Q3" s="20"/>
      <c r="R3" s="20">
        <v>9426</v>
      </c>
      <c r="S3" s="20"/>
      <c r="T3" s="21"/>
      <c r="U3" s="20">
        <v>9427</v>
      </c>
      <c r="V3" s="20"/>
      <c r="W3" s="20"/>
      <c r="X3" s="20">
        <v>9428</v>
      </c>
      <c r="Y3" s="20"/>
      <c r="Z3" s="21"/>
    </row>
    <row r="4" spans="1:26" x14ac:dyDescent="0.25">
      <c r="A4" t="s">
        <v>23</v>
      </c>
      <c r="B4">
        <v>1</v>
      </c>
      <c r="C4">
        <v>2</v>
      </c>
      <c r="D4">
        <v>3</v>
      </c>
      <c r="E4">
        <v>1</v>
      </c>
      <c r="F4">
        <v>2</v>
      </c>
      <c r="G4">
        <v>3</v>
      </c>
      <c r="H4" s="1" t="s">
        <v>26</v>
      </c>
      <c r="I4">
        <v>1</v>
      </c>
      <c r="J4">
        <v>2</v>
      </c>
      <c r="K4">
        <v>3</v>
      </c>
      <c r="L4">
        <v>1</v>
      </c>
      <c r="M4">
        <v>2</v>
      </c>
      <c r="N4" s="1">
        <v>3</v>
      </c>
      <c r="O4">
        <v>1</v>
      </c>
      <c r="P4">
        <v>2</v>
      </c>
      <c r="Q4">
        <v>3</v>
      </c>
      <c r="R4">
        <v>1</v>
      </c>
      <c r="S4">
        <v>2</v>
      </c>
      <c r="T4" s="1">
        <v>3</v>
      </c>
      <c r="U4">
        <v>1</v>
      </c>
      <c r="V4">
        <v>2</v>
      </c>
      <c r="W4">
        <v>3</v>
      </c>
      <c r="X4">
        <v>1</v>
      </c>
      <c r="Y4">
        <v>2</v>
      </c>
      <c r="Z4" s="1">
        <v>3</v>
      </c>
    </row>
    <row r="5" spans="1:26" x14ac:dyDescent="0.25">
      <c r="B5">
        <v>373</v>
      </c>
      <c r="C5">
        <v>330</v>
      </c>
      <c r="D5">
        <v>385</v>
      </c>
      <c r="E5">
        <v>265</v>
      </c>
      <c r="F5">
        <v>232</v>
      </c>
      <c r="G5">
        <v>294</v>
      </c>
      <c r="H5" s="1">
        <v>260</v>
      </c>
      <c r="I5">
        <v>6.27</v>
      </c>
      <c r="J5">
        <v>5.94</v>
      </c>
      <c r="K5">
        <v>5.44</v>
      </c>
      <c r="L5">
        <v>7.2</v>
      </c>
      <c r="M5">
        <v>7.6</v>
      </c>
      <c r="N5" s="1">
        <v>6.68</v>
      </c>
      <c r="O5">
        <v>2.41</v>
      </c>
      <c r="P5">
        <v>2.12</v>
      </c>
      <c r="Q5">
        <v>2.2400000000000002</v>
      </c>
      <c r="R5">
        <v>2.29</v>
      </c>
      <c r="S5">
        <v>2</v>
      </c>
      <c r="T5" s="1">
        <v>2.44</v>
      </c>
      <c r="U5">
        <v>6.2</v>
      </c>
      <c r="V5">
        <v>7.98</v>
      </c>
      <c r="W5">
        <v>8.3699999999999992</v>
      </c>
      <c r="X5">
        <v>5.84</v>
      </c>
      <c r="Y5">
        <v>5.84</v>
      </c>
      <c r="Z5" s="1">
        <v>6.02</v>
      </c>
    </row>
    <row r="6" spans="1:26" x14ac:dyDescent="0.25">
      <c r="B6">
        <v>372</v>
      </c>
      <c r="C6">
        <v>332</v>
      </c>
      <c r="D6">
        <v>379</v>
      </c>
      <c r="E6">
        <v>256</v>
      </c>
      <c r="F6">
        <v>230</v>
      </c>
      <c r="G6">
        <v>292</v>
      </c>
      <c r="H6" s="1">
        <v>263</v>
      </c>
      <c r="I6">
        <v>6.25</v>
      </c>
      <c r="J6">
        <v>5.96</v>
      </c>
      <c r="K6">
        <v>5.48</v>
      </c>
      <c r="L6">
        <v>6.9</v>
      </c>
      <c r="M6">
        <v>7.2</v>
      </c>
      <c r="N6" s="1">
        <v>6.56</v>
      </c>
      <c r="O6">
        <v>2.2400000000000002</v>
      </c>
      <c r="P6">
        <v>2.5299999999999998</v>
      </c>
      <c r="Q6">
        <v>2.3199999999999998</v>
      </c>
      <c r="R6">
        <v>2.21</v>
      </c>
      <c r="S6">
        <v>1.85</v>
      </c>
      <c r="T6" s="1">
        <v>2.1800000000000002</v>
      </c>
      <c r="U6">
        <v>6.11</v>
      </c>
      <c r="V6">
        <v>7.27</v>
      </c>
      <c r="W6">
        <v>7.9</v>
      </c>
      <c r="X6">
        <v>5.66</v>
      </c>
      <c r="Y6">
        <v>5.69</v>
      </c>
      <c r="Z6" s="1">
        <v>5.75</v>
      </c>
    </row>
    <row r="7" spans="1:26" x14ac:dyDescent="0.25">
      <c r="B7">
        <v>365</v>
      </c>
      <c r="C7">
        <v>327</v>
      </c>
      <c r="D7">
        <v>374</v>
      </c>
      <c r="E7">
        <v>252</v>
      </c>
      <c r="F7">
        <v>233</v>
      </c>
      <c r="G7">
        <v>290</v>
      </c>
      <c r="H7" s="1">
        <v>257</v>
      </c>
      <c r="I7">
        <v>6.29</v>
      </c>
      <c r="J7">
        <v>6.01</v>
      </c>
      <c r="K7">
        <v>5.53</v>
      </c>
      <c r="L7">
        <v>7.2</v>
      </c>
      <c r="M7">
        <v>7.6</v>
      </c>
      <c r="N7" s="1">
        <v>6.71</v>
      </c>
      <c r="O7">
        <v>2.5</v>
      </c>
      <c r="P7">
        <v>2.29</v>
      </c>
      <c r="Q7">
        <v>2.35</v>
      </c>
      <c r="R7">
        <v>2.1800000000000002</v>
      </c>
      <c r="S7">
        <v>2.4700000000000002</v>
      </c>
      <c r="T7" s="1">
        <v>2.12</v>
      </c>
      <c r="U7">
        <v>6.44</v>
      </c>
      <c r="V7">
        <v>7.4</v>
      </c>
      <c r="W7">
        <v>7.75</v>
      </c>
      <c r="X7">
        <v>5.57</v>
      </c>
      <c r="Y7">
        <v>5.51</v>
      </c>
      <c r="Z7" s="1">
        <v>5.82</v>
      </c>
    </row>
    <row r="8" spans="1:26" x14ac:dyDescent="0.25">
      <c r="A8" t="s">
        <v>24</v>
      </c>
      <c r="B8">
        <f>AVERAGE(B5:B7)</f>
        <v>370</v>
      </c>
      <c r="C8">
        <f t="shared" ref="C8:H8" si="0">AVERAGE(C5:C7)</f>
        <v>329.66666666666669</v>
      </c>
      <c r="D8">
        <f t="shared" si="0"/>
        <v>379.33333333333331</v>
      </c>
      <c r="E8">
        <f t="shared" si="0"/>
        <v>257.66666666666669</v>
      </c>
      <c r="F8">
        <f t="shared" si="0"/>
        <v>231.66666666666666</v>
      </c>
      <c r="G8">
        <f t="shared" si="0"/>
        <v>292</v>
      </c>
      <c r="H8" s="1">
        <f t="shared" si="0"/>
        <v>260</v>
      </c>
      <c r="I8">
        <f t="shared" ref="I8" si="1">AVERAGE(I5:I7)</f>
        <v>6.27</v>
      </c>
      <c r="J8">
        <f t="shared" ref="J8" si="2">AVERAGE(J5:J7)</f>
        <v>5.97</v>
      </c>
      <c r="K8">
        <f t="shared" ref="K8" si="3">AVERAGE(K5:K7)</f>
        <v>5.4833333333333343</v>
      </c>
      <c r="L8">
        <f t="shared" ref="L8" si="4">AVERAGE(L5:L7)</f>
        <v>7.1000000000000005</v>
      </c>
      <c r="M8">
        <f t="shared" ref="M8" si="5">AVERAGE(M5:M7)</f>
        <v>7.4666666666666659</v>
      </c>
      <c r="N8" s="1">
        <f t="shared" ref="N8" si="6">AVERAGE(N5:N7)</f>
        <v>6.6499999999999995</v>
      </c>
      <c r="O8">
        <f t="shared" ref="O8" si="7">AVERAGE(O5:O7)</f>
        <v>2.3833333333333333</v>
      </c>
      <c r="P8">
        <f t="shared" ref="P8" si="8">AVERAGE(P5:P7)</f>
        <v>2.3133333333333335</v>
      </c>
      <c r="Q8">
        <f t="shared" ref="Q8" si="9">AVERAGE(Q5:Q7)</f>
        <v>2.3033333333333332</v>
      </c>
      <c r="R8">
        <f t="shared" ref="R8" si="10">AVERAGE(R5:R7)</f>
        <v>2.2266666666666666</v>
      </c>
      <c r="S8">
        <f t="shared" ref="S8" si="11">AVERAGE(S5:S7)</f>
        <v>2.1066666666666669</v>
      </c>
      <c r="T8" s="1">
        <f t="shared" ref="T8" si="12">AVERAGE(T5:T7)</f>
        <v>2.2466666666666666</v>
      </c>
      <c r="U8">
        <f t="shared" ref="U8" si="13">AVERAGE(U5:U7)</f>
        <v>6.25</v>
      </c>
      <c r="V8">
        <f t="shared" ref="V8" si="14">AVERAGE(V5:V7)</f>
        <v>7.55</v>
      </c>
      <c r="W8">
        <f t="shared" ref="W8" si="15">AVERAGE(W5:W7)</f>
        <v>8.0066666666666659</v>
      </c>
      <c r="X8">
        <f t="shared" ref="X8" si="16">AVERAGE(X5:X7)</f>
        <v>5.69</v>
      </c>
      <c r="Y8">
        <f t="shared" ref="Y8" si="17">AVERAGE(Y5:Y7)</f>
        <v>5.68</v>
      </c>
      <c r="Z8" s="1">
        <f t="shared" ref="Z8" si="18">AVERAGE(Z5:Z7)</f>
        <v>5.8633333333333333</v>
      </c>
    </row>
    <row r="9" spans="1:26" x14ac:dyDescent="0.25">
      <c r="A9" t="s">
        <v>25</v>
      </c>
      <c r="B9" s="5">
        <f>_xlfn.STDEV.P(B5:B7)</f>
        <v>3.5590260840104371</v>
      </c>
      <c r="C9" s="5">
        <f t="shared" ref="C9:H9" si="19">_xlfn.STDEV.P(C5:C7)</f>
        <v>2.0548046676563256</v>
      </c>
      <c r="D9" s="5">
        <f t="shared" si="19"/>
        <v>4.4969125210773475</v>
      </c>
      <c r="E9" s="5">
        <f t="shared" si="19"/>
        <v>5.4365021434333638</v>
      </c>
      <c r="F9" s="5">
        <f t="shared" si="19"/>
        <v>1.247219128924647</v>
      </c>
      <c r="G9" s="5">
        <f t="shared" si="19"/>
        <v>1.6329931618554521</v>
      </c>
      <c r="H9" s="8">
        <f t="shared" si="19"/>
        <v>2.4494897427831779</v>
      </c>
      <c r="I9" s="5">
        <f t="shared" ref="I9:Z9" si="20">_xlfn.STDEV.P(I5:I7)</f>
        <v>1.6329931618554536E-2</v>
      </c>
      <c r="J9" s="5">
        <f t="shared" si="20"/>
        <v>2.9439202887759263E-2</v>
      </c>
      <c r="K9" s="5">
        <f t="shared" si="20"/>
        <v>3.6817870057290807E-2</v>
      </c>
      <c r="L9" s="5">
        <f t="shared" si="20"/>
        <v>0.14142135623730942</v>
      </c>
      <c r="M9" s="5">
        <f t="shared" si="20"/>
        <v>0.18856180831641242</v>
      </c>
      <c r="N9" s="8">
        <f t="shared" si="20"/>
        <v>6.4807406984078733E-2</v>
      </c>
      <c r="O9" s="5">
        <f t="shared" si="20"/>
        <v>0.10780641085864145</v>
      </c>
      <c r="P9" s="5">
        <f t="shared" si="20"/>
        <v>0.16819301082057139</v>
      </c>
      <c r="Q9" s="5">
        <f t="shared" si="20"/>
        <v>4.6427960923946979E-2</v>
      </c>
      <c r="R9" s="5">
        <f t="shared" si="20"/>
        <v>4.6427960923947034E-2</v>
      </c>
      <c r="S9" s="5">
        <f t="shared" si="20"/>
        <v>0.26411277052720422</v>
      </c>
      <c r="T9" s="8">
        <f t="shared" si="20"/>
        <v>0.13888444437333097</v>
      </c>
      <c r="U9" s="5">
        <f t="shared" si="20"/>
        <v>0.13928388277184123</v>
      </c>
      <c r="V9" s="5">
        <f t="shared" si="20"/>
        <v>0.30865298745786801</v>
      </c>
      <c r="W9" s="5">
        <f t="shared" si="20"/>
        <v>0.26411277052720367</v>
      </c>
      <c r="X9" s="5">
        <f t="shared" si="20"/>
        <v>0.11224972160321807</v>
      </c>
      <c r="Y9" s="5">
        <f t="shared" si="20"/>
        <v>0.13490737563232047</v>
      </c>
      <c r="Z9" s="8">
        <f t="shared" si="20"/>
        <v>0.11440668201153653</v>
      </c>
    </row>
    <row r="14" spans="1:26" x14ac:dyDescent="0.25">
      <c r="B14" s="17" t="s">
        <v>15</v>
      </c>
      <c r="C14" s="17"/>
      <c r="D14" s="17"/>
      <c r="E14" s="17"/>
      <c r="F14" s="17"/>
      <c r="G14" s="17"/>
      <c r="I14" s="19" t="s">
        <v>18</v>
      </c>
      <c r="J14" s="17"/>
      <c r="K14" s="17"/>
      <c r="L14" s="17"/>
      <c r="M14" s="17"/>
      <c r="N14" s="18"/>
      <c r="O14" s="19" t="s">
        <v>21</v>
      </c>
      <c r="P14" s="17"/>
      <c r="Q14" s="17"/>
      <c r="R14" s="17"/>
      <c r="S14" s="17"/>
      <c r="T14" s="18"/>
    </row>
    <row r="15" spans="1:26" s="2" customFormat="1" ht="15.75" thickBot="1" x14ac:dyDescent="0.3">
      <c r="B15" s="20">
        <v>9429</v>
      </c>
      <c r="C15" s="20"/>
      <c r="D15" s="20"/>
      <c r="E15" s="20" t="s">
        <v>17</v>
      </c>
      <c r="F15" s="20"/>
      <c r="G15" s="20"/>
      <c r="H15" s="4"/>
      <c r="I15" s="20" t="s">
        <v>19</v>
      </c>
      <c r="J15" s="20"/>
      <c r="K15" s="20"/>
      <c r="L15" s="20" t="s">
        <v>20</v>
      </c>
      <c r="M15" s="20"/>
      <c r="N15" s="21"/>
      <c r="O15" s="20" t="s">
        <v>22</v>
      </c>
      <c r="P15" s="20"/>
      <c r="Q15" s="20"/>
      <c r="R15" s="20">
        <v>9430</v>
      </c>
      <c r="S15" s="20"/>
      <c r="T15" s="21"/>
      <c r="Z15" s="4"/>
    </row>
    <row r="16" spans="1:26" x14ac:dyDescent="0.25">
      <c r="A16" t="s">
        <v>23</v>
      </c>
      <c r="B16">
        <v>1</v>
      </c>
      <c r="C16">
        <v>2</v>
      </c>
      <c r="D16">
        <v>3</v>
      </c>
      <c r="E16">
        <v>1</v>
      </c>
      <c r="F16">
        <v>2</v>
      </c>
      <c r="G16">
        <v>3</v>
      </c>
      <c r="I16">
        <v>1</v>
      </c>
      <c r="J16">
        <v>2</v>
      </c>
      <c r="K16">
        <v>3</v>
      </c>
      <c r="L16">
        <v>1</v>
      </c>
      <c r="M16">
        <v>2</v>
      </c>
      <c r="N16" s="1">
        <v>3</v>
      </c>
      <c r="O16">
        <v>1</v>
      </c>
      <c r="P16">
        <v>2</v>
      </c>
      <c r="Q16">
        <v>3</v>
      </c>
      <c r="R16">
        <v>1</v>
      </c>
      <c r="S16">
        <v>2</v>
      </c>
      <c r="T16" s="1">
        <v>3</v>
      </c>
    </row>
    <row r="17" spans="1:20" x14ac:dyDescent="0.25">
      <c r="B17">
        <v>3.93</v>
      </c>
      <c r="C17">
        <v>3.46</v>
      </c>
      <c r="D17">
        <v>3.86</v>
      </c>
      <c r="E17">
        <v>3.04</v>
      </c>
      <c r="F17">
        <v>2.92</v>
      </c>
      <c r="G17">
        <v>3.55</v>
      </c>
      <c r="I17">
        <v>1.79</v>
      </c>
      <c r="J17">
        <v>1.52</v>
      </c>
      <c r="K17">
        <v>1.61</v>
      </c>
      <c r="L17">
        <v>1.85</v>
      </c>
      <c r="M17">
        <v>1.43</v>
      </c>
      <c r="N17" s="1">
        <v>1.76</v>
      </c>
      <c r="O17">
        <v>1.94</v>
      </c>
      <c r="P17">
        <v>1.94</v>
      </c>
      <c r="Q17">
        <v>1.97</v>
      </c>
      <c r="R17">
        <v>2.06</v>
      </c>
      <c r="S17">
        <v>2.06</v>
      </c>
      <c r="T17" s="1">
        <v>1.61</v>
      </c>
    </row>
    <row r="18" spans="1:20" x14ac:dyDescent="0.25">
      <c r="B18">
        <v>3.69</v>
      </c>
      <c r="C18">
        <v>3.25</v>
      </c>
      <c r="D18">
        <v>3.67</v>
      </c>
      <c r="E18">
        <v>3.07</v>
      </c>
      <c r="F18">
        <v>3.01</v>
      </c>
      <c r="G18">
        <v>3.31</v>
      </c>
      <c r="I18">
        <v>1.82</v>
      </c>
      <c r="J18">
        <v>1.55</v>
      </c>
      <c r="K18">
        <v>1.4</v>
      </c>
      <c r="L18">
        <v>1.73</v>
      </c>
      <c r="M18">
        <v>1.55</v>
      </c>
      <c r="N18" s="1">
        <v>1.61</v>
      </c>
      <c r="O18">
        <v>4.8499999999999996</v>
      </c>
      <c r="P18">
        <v>2.06</v>
      </c>
      <c r="Q18">
        <v>2</v>
      </c>
      <c r="R18">
        <v>2.2599999999999998</v>
      </c>
      <c r="S18">
        <v>1.97</v>
      </c>
      <c r="T18" s="1">
        <v>1.82</v>
      </c>
    </row>
    <row r="19" spans="1:20" x14ac:dyDescent="0.25">
      <c r="B19">
        <v>3.5</v>
      </c>
      <c r="C19">
        <v>3.1</v>
      </c>
      <c r="D19">
        <v>3.81</v>
      </c>
      <c r="E19">
        <v>2.89</v>
      </c>
      <c r="F19">
        <v>3.12</v>
      </c>
      <c r="G19">
        <v>3.37</v>
      </c>
      <c r="I19">
        <v>1.64</v>
      </c>
      <c r="J19">
        <v>1.7</v>
      </c>
      <c r="K19">
        <v>1.55</v>
      </c>
      <c r="L19">
        <v>1.58</v>
      </c>
      <c r="M19">
        <v>1.73</v>
      </c>
      <c r="N19" s="1">
        <v>1.64</v>
      </c>
      <c r="O19">
        <v>2.06</v>
      </c>
      <c r="P19">
        <v>2.0299999999999998</v>
      </c>
      <c r="Q19">
        <v>2.0699999999999998</v>
      </c>
      <c r="R19">
        <v>2.0299999999999998</v>
      </c>
      <c r="S19">
        <v>2.2400000000000002</v>
      </c>
      <c r="T19" s="1">
        <v>2</v>
      </c>
    </row>
    <row r="20" spans="1:20" x14ac:dyDescent="0.25">
      <c r="A20" t="s">
        <v>24</v>
      </c>
      <c r="B20">
        <f>AVERAGE(B17:B19)</f>
        <v>3.706666666666667</v>
      </c>
      <c r="C20">
        <f t="shared" ref="C20:T20" si="21">AVERAGE(C17:C19)</f>
        <v>3.27</v>
      </c>
      <c r="D20">
        <f t="shared" si="21"/>
        <v>3.78</v>
      </c>
      <c r="E20">
        <f t="shared" si="21"/>
        <v>3</v>
      </c>
      <c r="F20">
        <f t="shared" si="21"/>
        <v>3.0166666666666671</v>
      </c>
      <c r="G20">
        <f t="shared" si="21"/>
        <v>3.41</v>
      </c>
      <c r="I20">
        <f t="shared" si="21"/>
        <v>1.75</v>
      </c>
      <c r="J20">
        <f t="shared" si="21"/>
        <v>1.59</v>
      </c>
      <c r="K20">
        <f t="shared" si="21"/>
        <v>1.5199999999999998</v>
      </c>
      <c r="L20">
        <f t="shared" si="21"/>
        <v>1.72</v>
      </c>
      <c r="M20">
        <f t="shared" si="21"/>
        <v>1.57</v>
      </c>
      <c r="N20">
        <f t="shared" si="21"/>
        <v>1.67</v>
      </c>
      <c r="O20" s="13">
        <f t="shared" si="21"/>
        <v>2.9499999999999997</v>
      </c>
      <c r="P20">
        <f t="shared" si="21"/>
        <v>2.0099999999999998</v>
      </c>
      <c r="Q20">
        <f t="shared" si="21"/>
        <v>2.0133333333333332</v>
      </c>
      <c r="R20">
        <f t="shared" si="21"/>
        <v>2.1166666666666667</v>
      </c>
      <c r="S20">
        <f t="shared" si="21"/>
        <v>2.0900000000000003</v>
      </c>
      <c r="T20" s="1">
        <f t="shared" si="21"/>
        <v>1.8099999999999998</v>
      </c>
    </row>
    <row r="21" spans="1:20" x14ac:dyDescent="0.25">
      <c r="A21" t="s">
        <v>25</v>
      </c>
      <c r="B21" s="5">
        <f>_xlfn.STDEV.P(B17:B19)</f>
        <v>0.17594190960528869</v>
      </c>
      <c r="C21" s="5">
        <f t="shared" ref="C21:T21" si="22">_xlfn.STDEV.P(C17:C19)</f>
        <v>0.14764823060233395</v>
      </c>
      <c r="D21" s="5">
        <f t="shared" si="22"/>
        <v>8.041558721209878E-2</v>
      </c>
      <c r="E21" s="5">
        <f t="shared" si="22"/>
        <v>7.8740078740118E-2</v>
      </c>
      <c r="F21" s="5">
        <f t="shared" si="22"/>
        <v>8.178562764256872E-2</v>
      </c>
      <c r="G21" s="5">
        <f t="shared" si="22"/>
        <v>0.10198039027185558</v>
      </c>
      <c r="H21" s="8"/>
      <c r="I21" s="5">
        <f t="shared" si="22"/>
        <v>7.874007874011818E-2</v>
      </c>
      <c r="J21" s="5">
        <f t="shared" si="22"/>
        <v>7.8740078740118069E-2</v>
      </c>
      <c r="K21" s="5">
        <f t="shared" si="22"/>
        <v>8.8317608663278549E-2</v>
      </c>
      <c r="L21" s="5">
        <f t="shared" si="22"/>
        <v>0.11045361017187261</v>
      </c>
      <c r="M21" s="5">
        <f t="shared" si="22"/>
        <v>0.12328828005937954</v>
      </c>
      <c r="N21" s="5">
        <f t="shared" si="22"/>
        <v>6.4807406984078594E-2</v>
      </c>
      <c r="O21" s="14">
        <f t="shared" si="22"/>
        <v>1.3443957750603062</v>
      </c>
      <c r="P21" s="5">
        <f t="shared" si="22"/>
        <v>5.0990195135927861E-2</v>
      </c>
      <c r="Q21" s="5">
        <f t="shared" si="22"/>
        <v>4.1899350299921721E-2</v>
      </c>
      <c r="R21" s="5">
        <f t="shared" si="22"/>
        <v>0.10208928554075698</v>
      </c>
      <c r="S21" s="5">
        <f t="shared" si="22"/>
        <v>0.11224972160321835</v>
      </c>
      <c r="T21" s="8">
        <f t="shared" si="22"/>
        <v>0.15937377450509224</v>
      </c>
    </row>
  </sheetData>
  <mergeCells count="21">
    <mergeCell ref="B2:G2"/>
    <mergeCell ref="B3:D3"/>
    <mergeCell ref="E3:G3"/>
    <mergeCell ref="U3:W3"/>
    <mergeCell ref="I3:K3"/>
    <mergeCell ref="L3:N3"/>
    <mergeCell ref="I2:N2"/>
    <mergeCell ref="O2:T2"/>
    <mergeCell ref="U2:Z2"/>
    <mergeCell ref="X3:Z3"/>
    <mergeCell ref="R15:T15"/>
    <mergeCell ref="B14:G14"/>
    <mergeCell ref="I14:N14"/>
    <mergeCell ref="O14:T14"/>
    <mergeCell ref="O3:Q3"/>
    <mergeCell ref="R3:T3"/>
    <mergeCell ref="B15:D15"/>
    <mergeCell ref="E15:G15"/>
    <mergeCell ref="I15:K15"/>
    <mergeCell ref="L15:N15"/>
    <mergeCell ref="O15:Q15"/>
  </mergeCells>
  <pageMargins left="0.7" right="0.7" top="0.75" bottom="0.75" header="0.3" footer="0.3"/>
  <ignoredErrors>
    <ignoredError sqref="B8:C8 D8:G8 B9:H9 I8:Z9 B20:G21 I20:T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PLQY_Metal</vt:lpstr>
      <vt:lpstr>Lock-in data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2022-12-10T14:37:06Z</dcterms:created>
  <dcterms:modified xsi:type="dcterms:W3CDTF">2023-01-23T12:40:38Z</dcterms:modified>
</cp:coreProperties>
</file>